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showInkAnnotation="0" autoCompressPictures="0"/>
  <mc:AlternateContent xmlns:mc="http://schemas.openxmlformats.org/markup-compatibility/2006">
    <mc:Choice Requires="x15">
      <x15ac:absPath xmlns:x15ac="http://schemas.microsoft.com/office/spreadsheetml/2010/11/ac" url="C:\Users\jenny.lynch\Downloads\"/>
    </mc:Choice>
  </mc:AlternateContent>
  <xr:revisionPtr revIDLastSave="0" documentId="8_{5FE46234-4876-4880-9285-00CCED719B2E}" xr6:coauthVersionLast="47" xr6:coauthVersionMax="47" xr10:uidLastSave="{00000000-0000-0000-0000-000000000000}"/>
  <bookViews>
    <workbookView xWindow="-120" yWindow="-120" windowWidth="29040" windowHeight="17520" xr2:uid="{00000000-000D-0000-FFFF-FFFF00000000}"/>
  </bookViews>
  <sheets>
    <sheet name="Budget Reallocation Form" sheetId="1" r:id="rId1"/>
    <sheet name="Account Code Definitions" sheetId="2" r:id="rId2"/>
  </sheets>
  <definedNames>
    <definedName name="_xlnm.Print_Area" localSheetId="0">'Budget Reallocation Form'!$A$1:$Z$133</definedName>
  </definedName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Q71" i="1" l="1"/>
  <c r="N124" i="1"/>
  <c r="M27" i="1"/>
  <c r="AL54" i="1"/>
  <c r="AK54" i="1"/>
  <c r="AJ54" i="1"/>
  <c r="AI54" i="1"/>
  <c r="AH54" i="1"/>
  <c r="AG54" i="1"/>
  <c r="AF54" i="1"/>
  <c r="AE54" i="1"/>
  <c r="M54" i="1"/>
  <c r="D54" i="1"/>
  <c r="A54" i="1"/>
  <c r="AL53" i="1"/>
  <c r="AK53" i="1"/>
  <c r="AJ53" i="1"/>
  <c r="AI53" i="1"/>
  <c r="AH53" i="1"/>
  <c r="AG53" i="1"/>
  <c r="AF53" i="1"/>
  <c r="AE53" i="1"/>
  <c r="M53" i="1"/>
  <c r="D53" i="1"/>
  <c r="A53" i="1"/>
  <c r="AL52" i="1"/>
  <c r="AK52" i="1"/>
  <c r="AJ52" i="1"/>
  <c r="AI52" i="1"/>
  <c r="AH52" i="1"/>
  <c r="AG52" i="1"/>
  <c r="AF52" i="1"/>
  <c r="AE52" i="1"/>
  <c r="M52" i="1"/>
  <c r="D52" i="1"/>
  <c r="A52" i="1"/>
  <c r="AL51" i="1"/>
  <c r="AK51" i="1"/>
  <c r="AJ51" i="1"/>
  <c r="AI51" i="1"/>
  <c r="AH51" i="1"/>
  <c r="AG51" i="1"/>
  <c r="AF51" i="1"/>
  <c r="AE51" i="1"/>
  <c r="W51" i="1"/>
  <c r="AD51" i="1" s="1"/>
  <c r="M51" i="1"/>
  <c r="D51" i="1"/>
  <c r="A51" i="1"/>
  <c r="AL50" i="1"/>
  <c r="AK50" i="1"/>
  <c r="AJ50" i="1"/>
  <c r="AI50" i="1"/>
  <c r="AH50" i="1"/>
  <c r="AG50" i="1"/>
  <c r="AF50" i="1"/>
  <c r="AE50" i="1"/>
  <c r="W50" i="1"/>
  <c r="AD50" i="1" s="1"/>
  <c r="M50" i="1"/>
  <c r="D50" i="1"/>
  <c r="A50" i="1"/>
  <c r="AL49" i="1"/>
  <c r="AK49" i="1"/>
  <c r="AJ49" i="1"/>
  <c r="AI49" i="1"/>
  <c r="AH49" i="1"/>
  <c r="AG49" i="1"/>
  <c r="AF49" i="1"/>
  <c r="AE49" i="1"/>
  <c r="W49" i="1"/>
  <c r="AD49" i="1" s="1"/>
  <c r="M49" i="1"/>
  <c r="D49" i="1"/>
  <c r="A49" i="1"/>
  <c r="AL48" i="1"/>
  <c r="AK48" i="1"/>
  <c r="AJ48" i="1"/>
  <c r="AI48" i="1"/>
  <c r="AH48" i="1"/>
  <c r="AG48" i="1"/>
  <c r="AF48" i="1"/>
  <c r="AE48" i="1"/>
  <c r="W48" i="1"/>
  <c r="AD48" i="1" s="1"/>
  <c r="M48" i="1"/>
  <c r="D48" i="1"/>
  <c r="A48" i="1"/>
  <c r="AL47" i="1"/>
  <c r="AK47" i="1"/>
  <c r="AJ47" i="1"/>
  <c r="AI47" i="1"/>
  <c r="AH47" i="1"/>
  <c r="AG47" i="1"/>
  <c r="AF47" i="1"/>
  <c r="AE47" i="1"/>
  <c r="W47" i="1"/>
  <c r="AD47" i="1" s="1"/>
  <c r="M47" i="1"/>
  <c r="D47" i="1"/>
  <c r="A47" i="1"/>
  <c r="AL46" i="1"/>
  <c r="AK46" i="1"/>
  <c r="AJ46" i="1"/>
  <c r="AI46" i="1"/>
  <c r="AH46" i="1"/>
  <c r="AG46" i="1"/>
  <c r="AF46" i="1"/>
  <c r="AE46" i="1"/>
  <c r="W46" i="1"/>
  <c r="AD46" i="1" s="1"/>
  <c r="M46" i="1"/>
  <c r="D46" i="1"/>
  <c r="A46" i="1"/>
  <c r="AL45" i="1"/>
  <c r="AK45" i="1"/>
  <c r="AJ45" i="1"/>
  <c r="AI45" i="1"/>
  <c r="AH45" i="1"/>
  <c r="AG45" i="1"/>
  <c r="AF45" i="1"/>
  <c r="AE45" i="1"/>
  <c r="W45" i="1"/>
  <c r="AD45" i="1" s="1"/>
  <c r="M45" i="1"/>
  <c r="D45" i="1"/>
  <c r="A45" i="1"/>
  <c r="AL44" i="1"/>
  <c r="AK44" i="1"/>
  <c r="AJ44" i="1"/>
  <c r="AI44" i="1"/>
  <c r="AH44" i="1"/>
  <c r="AG44" i="1"/>
  <c r="AF44" i="1"/>
  <c r="AE44" i="1"/>
  <c r="W44" i="1"/>
  <c r="AD44" i="1" s="1"/>
  <c r="M44" i="1"/>
  <c r="D44" i="1"/>
  <c r="A44" i="1"/>
  <c r="AL43" i="1"/>
  <c r="AK43" i="1"/>
  <c r="AJ43" i="1"/>
  <c r="AI43" i="1"/>
  <c r="AH43" i="1"/>
  <c r="AG43" i="1"/>
  <c r="AF43" i="1"/>
  <c r="AE43" i="1"/>
  <c r="W43" i="1"/>
  <c r="AD43" i="1" s="1"/>
  <c r="M43" i="1"/>
  <c r="D43" i="1"/>
  <c r="A43" i="1"/>
  <c r="AL42" i="1"/>
  <c r="AK42" i="1"/>
  <c r="AJ42" i="1"/>
  <c r="AI42" i="1"/>
  <c r="AH42" i="1"/>
  <c r="AG42" i="1"/>
  <c r="AF42" i="1"/>
  <c r="AE42" i="1"/>
  <c r="W42" i="1"/>
  <c r="AD42" i="1" s="1"/>
  <c r="M42" i="1"/>
  <c r="D42" i="1"/>
  <c r="A42" i="1"/>
  <c r="D26" i="1"/>
  <c r="M25" i="1" l="1"/>
  <c r="N71" i="1" l="1"/>
  <c r="W25" i="1"/>
  <c r="W27" i="1"/>
  <c r="W28" i="1"/>
  <c r="W31" i="1"/>
  <c r="W34" i="1"/>
  <c r="W35" i="1"/>
  <c r="W36" i="1"/>
  <c r="W37" i="1"/>
  <c r="W38" i="1"/>
  <c r="W39" i="1"/>
  <c r="W40" i="1"/>
  <c r="W41" i="1"/>
  <c r="W55" i="1"/>
  <c r="W56" i="1"/>
  <c r="W57" i="1"/>
  <c r="W58" i="1"/>
  <c r="W59" i="1"/>
  <c r="W60" i="1"/>
  <c r="W61" i="1"/>
  <c r="W62" i="1"/>
  <c r="W63" i="1"/>
  <c r="W64" i="1"/>
  <c r="W65" i="1"/>
  <c r="W66" i="1"/>
  <c r="W67" i="1"/>
  <c r="W68" i="1"/>
  <c r="T68" i="1" l="1"/>
  <c r="T54" i="1"/>
  <c r="T37" i="1"/>
  <c r="T67" i="1"/>
  <c r="T53" i="1"/>
  <c r="T36" i="1"/>
  <c r="T66" i="1"/>
  <c r="T52" i="1"/>
  <c r="T35" i="1"/>
  <c r="T65" i="1"/>
  <c r="T51" i="1"/>
  <c r="V51" i="1" s="1"/>
  <c r="T34" i="1"/>
  <c r="T64" i="1"/>
  <c r="T50" i="1"/>
  <c r="V50" i="1" s="1"/>
  <c r="T33" i="1"/>
  <c r="T63" i="1"/>
  <c r="T49" i="1"/>
  <c r="V49" i="1" s="1"/>
  <c r="T32" i="1"/>
  <c r="T62" i="1"/>
  <c r="T48" i="1"/>
  <c r="V48" i="1" s="1"/>
  <c r="T31" i="1"/>
  <c r="T61" i="1"/>
  <c r="T47" i="1"/>
  <c r="V47" i="1" s="1"/>
  <c r="T30" i="1"/>
  <c r="T60" i="1"/>
  <c r="T46" i="1"/>
  <c r="V46" i="1" s="1"/>
  <c r="T29" i="1"/>
  <c r="T59" i="1"/>
  <c r="T45" i="1"/>
  <c r="V45" i="1" s="1"/>
  <c r="T28" i="1"/>
  <c r="T58" i="1"/>
  <c r="T44" i="1"/>
  <c r="V44" i="1" s="1"/>
  <c r="T27" i="1"/>
  <c r="T57" i="1"/>
  <c r="T43" i="1"/>
  <c r="V43" i="1" s="1"/>
  <c r="T26" i="1"/>
  <c r="T56" i="1"/>
  <c r="T25" i="1"/>
  <c r="T55" i="1"/>
  <c r="T38" i="1"/>
  <c r="T24" i="1"/>
  <c r="W32" i="1"/>
  <c r="V53" i="1" l="1"/>
  <c r="W53" i="1"/>
  <c r="AD53" i="1" s="1"/>
  <c r="V54" i="1"/>
  <c r="W54" i="1"/>
  <c r="AD54" i="1" s="1"/>
  <c r="V52" i="1"/>
  <c r="W52" i="1"/>
  <c r="AD52" i="1" s="1"/>
  <c r="AE25" i="1"/>
  <c r="AF25" i="1"/>
  <c r="AG25" i="1"/>
  <c r="AH25" i="1"/>
  <c r="AI25" i="1"/>
  <c r="AJ25" i="1"/>
  <c r="AK25" i="1"/>
  <c r="AL25" i="1"/>
  <c r="AE26" i="1"/>
  <c r="AF26" i="1"/>
  <c r="AG26" i="1"/>
  <c r="AH26" i="1"/>
  <c r="AI26" i="1"/>
  <c r="AJ26" i="1"/>
  <c r="AK26" i="1"/>
  <c r="AL26" i="1"/>
  <c r="AE27" i="1"/>
  <c r="AF27" i="1"/>
  <c r="AG27" i="1"/>
  <c r="AH27" i="1"/>
  <c r="AI27" i="1"/>
  <c r="AJ27" i="1"/>
  <c r="AK27" i="1"/>
  <c r="AL27" i="1"/>
  <c r="AE28" i="1"/>
  <c r="AF28" i="1"/>
  <c r="AG28" i="1"/>
  <c r="AH28" i="1"/>
  <c r="AI28" i="1"/>
  <c r="AJ28" i="1"/>
  <c r="AK28" i="1"/>
  <c r="AL28" i="1"/>
  <c r="AE29" i="1"/>
  <c r="AF29" i="1"/>
  <c r="AG29" i="1"/>
  <c r="AH29" i="1"/>
  <c r="AI29" i="1"/>
  <c r="AJ29" i="1"/>
  <c r="AK29" i="1"/>
  <c r="AL29" i="1"/>
  <c r="AE30" i="1"/>
  <c r="AF30" i="1"/>
  <c r="AG30" i="1"/>
  <c r="AH30" i="1"/>
  <c r="AI30" i="1"/>
  <c r="AJ30" i="1"/>
  <c r="AK30" i="1"/>
  <c r="AL30" i="1"/>
  <c r="AE31" i="1"/>
  <c r="AF31" i="1"/>
  <c r="AG31" i="1"/>
  <c r="AH31" i="1"/>
  <c r="AI31" i="1"/>
  <c r="AJ31" i="1"/>
  <c r="AK31" i="1"/>
  <c r="AL31" i="1"/>
  <c r="AE32" i="1"/>
  <c r="AF32" i="1"/>
  <c r="AG32" i="1"/>
  <c r="AH32" i="1"/>
  <c r="AI32" i="1"/>
  <c r="AJ32" i="1"/>
  <c r="AK32" i="1"/>
  <c r="AL32" i="1"/>
  <c r="AE33" i="1"/>
  <c r="AF33" i="1"/>
  <c r="AG33" i="1"/>
  <c r="AH33" i="1"/>
  <c r="AI33" i="1"/>
  <c r="AJ33" i="1"/>
  <c r="AK33" i="1"/>
  <c r="AL33" i="1"/>
  <c r="AE34" i="1"/>
  <c r="AF34" i="1"/>
  <c r="AG34" i="1"/>
  <c r="AH34" i="1"/>
  <c r="AI34" i="1"/>
  <c r="AJ34" i="1"/>
  <c r="AK34" i="1"/>
  <c r="AL34" i="1"/>
  <c r="AE35" i="1"/>
  <c r="AF35" i="1"/>
  <c r="AG35" i="1"/>
  <c r="AH35" i="1"/>
  <c r="AI35" i="1"/>
  <c r="AJ35" i="1"/>
  <c r="AK35" i="1"/>
  <c r="AL35" i="1"/>
  <c r="AE36" i="1"/>
  <c r="AF36" i="1"/>
  <c r="AG36" i="1"/>
  <c r="AH36" i="1"/>
  <c r="AI36" i="1"/>
  <c r="AJ36" i="1"/>
  <c r="AK36" i="1"/>
  <c r="AL36" i="1"/>
  <c r="AE37" i="1"/>
  <c r="AF37" i="1"/>
  <c r="AG37" i="1"/>
  <c r="AH37" i="1"/>
  <c r="AI37" i="1"/>
  <c r="AJ37" i="1"/>
  <c r="AK37" i="1"/>
  <c r="AL37" i="1"/>
  <c r="AE38" i="1"/>
  <c r="AF38" i="1"/>
  <c r="AG38" i="1"/>
  <c r="AH38" i="1"/>
  <c r="AI38" i="1"/>
  <c r="AJ38" i="1"/>
  <c r="AK38" i="1"/>
  <c r="AL38" i="1"/>
  <c r="AE39" i="1"/>
  <c r="AF39" i="1"/>
  <c r="AG39" i="1"/>
  <c r="AH39" i="1"/>
  <c r="AI39" i="1"/>
  <c r="AJ39" i="1"/>
  <c r="AK39" i="1"/>
  <c r="AL39" i="1"/>
  <c r="AE40" i="1"/>
  <c r="AF40" i="1"/>
  <c r="AG40" i="1"/>
  <c r="AH40" i="1"/>
  <c r="AI40" i="1"/>
  <c r="AJ40" i="1"/>
  <c r="AK40" i="1"/>
  <c r="AL40" i="1"/>
  <c r="AE41" i="1"/>
  <c r="AF41" i="1"/>
  <c r="AG41" i="1"/>
  <c r="AH41" i="1"/>
  <c r="AI41" i="1"/>
  <c r="AJ41" i="1"/>
  <c r="AK41" i="1"/>
  <c r="AL41" i="1"/>
  <c r="AE55" i="1"/>
  <c r="AF55" i="1"/>
  <c r="AG55" i="1"/>
  <c r="AH55" i="1"/>
  <c r="AI55" i="1"/>
  <c r="AJ55" i="1"/>
  <c r="AK55" i="1"/>
  <c r="AL55" i="1"/>
  <c r="AE56" i="1"/>
  <c r="AF56" i="1"/>
  <c r="AG56" i="1"/>
  <c r="AH56" i="1"/>
  <c r="AI56" i="1"/>
  <c r="AJ56" i="1"/>
  <c r="AK56" i="1"/>
  <c r="AL56" i="1"/>
  <c r="AE57" i="1"/>
  <c r="AF57" i="1"/>
  <c r="AG57" i="1"/>
  <c r="AH57" i="1"/>
  <c r="AI57" i="1"/>
  <c r="AJ57" i="1"/>
  <c r="AK57" i="1"/>
  <c r="AL57" i="1"/>
  <c r="AE58" i="1"/>
  <c r="AF58" i="1"/>
  <c r="AG58" i="1"/>
  <c r="AH58" i="1"/>
  <c r="AI58" i="1"/>
  <c r="AJ58" i="1"/>
  <c r="AK58" i="1"/>
  <c r="AL58" i="1"/>
  <c r="AE59" i="1"/>
  <c r="AF59" i="1"/>
  <c r="AG59" i="1"/>
  <c r="AH59" i="1"/>
  <c r="AI59" i="1"/>
  <c r="AJ59" i="1"/>
  <c r="AK59" i="1"/>
  <c r="AL59" i="1"/>
  <c r="AE60" i="1"/>
  <c r="AF60" i="1"/>
  <c r="AG60" i="1"/>
  <c r="AH60" i="1"/>
  <c r="AI60" i="1"/>
  <c r="AJ60" i="1"/>
  <c r="AK60" i="1"/>
  <c r="AL60" i="1"/>
  <c r="AE61" i="1"/>
  <c r="AF61" i="1"/>
  <c r="AG61" i="1"/>
  <c r="AH61" i="1"/>
  <c r="AI61" i="1"/>
  <c r="AJ61" i="1"/>
  <c r="AK61" i="1"/>
  <c r="AL61" i="1"/>
  <c r="AE62" i="1"/>
  <c r="AF62" i="1"/>
  <c r="AG62" i="1"/>
  <c r="AH62" i="1"/>
  <c r="AI62" i="1"/>
  <c r="AJ62" i="1"/>
  <c r="AK62" i="1"/>
  <c r="AL62" i="1"/>
  <c r="AE63" i="1"/>
  <c r="AF63" i="1"/>
  <c r="AG63" i="1"/>
  <c r="AH63" i="1"/>
  <c r="AI63" i="1"/>
  <c r="AJ63" i="1"/>
  <c r="AK63" i="1"/>
  <c r="AL63" i="1"/>
  <c r="AE64" i="1"/>
  <c r="AF64" i="1"/>
  <c r="AG64" i="1"/>
  <c r="AH64" i="1"/>
  <c r="AI64" i="1"/>
  <c r="AJ64" i="1"/>
  <c r="AK64" i="1"/>
  <c r="AL64" i="1"/>
  <c r="AE65" i="1"/>
  <c r="AF65" i="1"/>
  <c r="AG65" i="1"/>
  <c r="AH65" i="1"/>
  <c r="AI65" i="1"/>
  <c r="AJ65" i="1"/>
  <c r="AK65" i="1"/>
  <c r="AL65" i="1"/>
  <c r="AE66" i="1"/>
  <c r="AF66" i="1"/>
  <c r="AG66" i="1"/>
  <c r="AH66" i="1"/>
  <c r="AI66" i="1"/>
  <c r="AJ66" i="1"/>
  <c r="AK66" i="1"/>
  <c r="AL66" i="1"/>
  <c r="AE67" i="1"/>
  <c r="AF67" i="1"/>
  <c r="AG67" i="1"/>
  <c r="AH67" i="1"/>
  <c r="AI67" i="1"/>
  <c r="AJ67" i="1"/>
  <c r="AK67" i="1"/>
  <c r="AL67" i="1"/>
  <c r="AE68" i="1"/>
  <c r="AF68" i="1"/>
  <c r="AG68" i="1"/>
  <c r="AH68" i="1"/>
  <c r="AI68" i="1"/>
  <c r="AJ68" i="1"/>
  <c r="AK68" i="1"/>
  <c r="AL68" i="1"/>
  <c r="AL24" i="1"/>
  <c r="AK24" i="1"/>
  <c r="AI24" i="1"/>
  <c r="AH24" i="1"/>
  <c r="AG24" i="1"/>
  <c r="AF24" i="1"/>
  <c r="AE24" i="1"/>
  <c r="D24" i="1"/>
  <c r="D29" i="1" l="1"/>
  <c r="AD31" i="1" l="1"/>
  <c r="AD32" i="1"/>
  <c r="AD34" i="1"/>
  <c r="AD35" i="1"/>
  <c r="AD36" i="1"/>
  <c r="AD37" i="1"/>
  <c r="AD38" i="1"/>
  <c r="AD39" i="1"/>
  <c r="AD40" i="1"/>
  <c r="AD41" i="1"/>
  <c r="AD55" i="1"/>
  <c r="AD56" i="1"/>
  <c r="AD57" i="1"/>
  <c r="AD58" i="1"/>
  <c r="AD59" i="1"/>
  <c r="AD60" i="1"/>
  <c r="AD61" i="1"/>
  <c r="AD62" i="1"/>
  <c r="AD63" i="1"/>
  <c r="AD64" i="1"/>
  <c r="AD65" i="1"/>
  <c r="AD66" i="1"/>
  <c r="AD67" i="1"/>
  <c r="AD68" i="1"/>
  <c r="AD25" i="1"/>
  <c r="M34" i="1"/>
  <c r="M35" i="1"/>
  <c r="M36" i="1"/>
  <c r="M37" i="1"/>
  <c r="M38" i="1"/>
  <c r="M39" i="1"/>
  <c r="M40" i="1"/>
  <c r="M41" i="1"/>
  <c r="M55" i="1"/>
  <c r="M56" i="1"/>
  <c r="M57" i="1"/>
  <c r="M58" i="1"/>
  <c r="M59" i="1"/>
  <c r="M60" i="1"/>
  <c r="M61" i="1"/>
  <c r="M62" i="1"/>
  <c r="M63" i="1"/>
  <c r="M64" i="1"/>
  <c r="M65" i="1"/>
  <c r="M66" i="1"/>
  <c r="M67" i="1"/>
  <c r="M68" i="1"/>
  <c r="M24" i="1"/>
  <c r="M26" i="1"/>
  <c r="M28" i="1"/>
  <c r="M29" i="1"/>
  <c r="M30" i="1"/>
  <c r="M31" i="1"/>
  <c r="M32" i="1"/>
  <c r="M33" i="1"/>
  <c r="A33" i="1"/>
  <c r="A34" i="1"/>
  <c r="A35" i="1"/>
  <c r="A36" i="1"/>
  <c r="A37" i="1"/>
  <c r="A38" i="1"/>
  <c r="A39" i="1"/>
  <c r="A40" i="1"/>
  <c r="A41" i="1"/>
  <c r="A55" i="1"/>
  <c r="A56" i="1"/>
  <c r="A57" i="1"/>
  <c r="A58" i="1"/>
  <c r="A59" i="1"/>
  <c r="A60" i="1"/>
  <c r="A61" i="1"/>
  <c r="A62" i="1"/>
  <c r="A63" i="1"/>
  <c r="A64" i="1"/>
  <c r="A65" i="1"/>
  <c r="A66" i="1"/>
  <c r="A67" i="1"/>
  <c r="A68" i="1"/>
  <c r="A24" i="1"/>
  <c r="A25" i="1"/>
  <c r="A26" i="1"/>
  <c r="A27" i="1"/>
  <c r="A28" i="1"/>
  <c r="A29" i="1"/>
  <c r="A30" i="1"/>
  <c r="A31" i="1"/>
  <c r="A32" i="1"/>
  <c r="D72" i="1"/>
  <c r="D25" i="1"/>
  <c r="D27" i="1"/>
  <c r="D28" i="1"/>
  <c r="D30" i="1"/>
  <c r="D31" i="1"/>
  <c r="D32" i="1"/>
  <c r="D33" i="1"/>
  <c r="D34" i="1"/>
  <c r="D35" i="1"/>
  <c r="D36" i="1"/>
  <c r="D37" i="1"/>
  <c r="D38" i="1"/>
  <c r="D39" i="1"/>
  <c r="D40" i="1"/>
  <c r="D41" i="1"/>
  <c r="D55" i="1"/>
  <c r="D56" i="1"/>
  <c r="D57" i="1"/>
  <c r="D58" i="1"/>
  <c r="D59" i="1"/>
  <c r="D60" i="1"/>
  <c r="D61" i="1"/>
  <c r="D62" i="1"/>
  <c r="D63" i="1"/>
  <c r="D64" i="1"/>
  <c r="D65" i="1"/>
  <c r="D66" i="1"/>
  <c r="D67" i="1"/>
  <c r="D68" i="1"/>
  <c r="AJ24" i="1"/>
  <c r="AG71" i="1" l="1"/>
  <c r="AH71" i="1"/>
  <c r="AI71" i="1"/>
  <c r="B73" i="1"/>
  <c r="C73" i="1" s="1"/>
  <c r="B75" i="1"/>
  <c r="D75" i="1" s="1"/>
  <c r="AK71" i="1"/>
  <c r="V60" i="1"/>
  <c r="AF71" i="1"/>
  <c r="D22" i="1" s="1"/>
  <c r="AL71" i="1"/>
  <c r="B74" i="1"/>
  <c r="C74" i="1" s="1"/>
  <c r="AE71" i="1"/>
  <c r="V55" i="1"/>
  <c r="V68" i="1"/>
  <c r="V67" i="1"/>
  <c r="V59" i="1"/>
  <c r="V63" i="1"/>
  <c r="V64" i="1"/>
  <c r="V56" i="1"/>
  <c r="V35" i="1"/>
  <c r="V31" i="1"/>
  <c r="V66" i="1"/>
  <c r="V62" i="1"/>
  <c r="V58" i="1"/>
  <c r="V25" i="1"/>
  <c r="V65" i="1"/>
  <c r="V61" i="1"/>
  <c r="V57" i="1"/>
  <c r="V32" i="1"/>
  <c r="V24" i="1" l="1"/>
  <c r="W24" i="1"/>
  <c r="AD24" i="1" s="1"/>
  <c r="AD27" i="1"/>
  <c r="O121" i="1"/>
  <c r="J121" i="1"/>
  <c r="R121" i="1" s="1"/>
  <c r="B121" i="1"/>
  <c r="S121" i="1"/>
  <c r="AD28" i="1" l="1"/>
  <c r="W30" i="1" l="1"/>
  <c r="AD30" i="1" s="1"/>
  <c r="V34" i="1" l="1"/>
  <c r="V33" i="1" l="1"/>
  <c r="W33" i="1"/>
  <c r="AD33" i="1" s="1"/>
  <c r="V30" i="1"/>
  <c r="V28" i="1"/>
  <c r="W26" i="1"/>
  <c r="AD26" i="1" s="1"/>
  <c r="V26" i="1"/>
  <c r="V27" i="1"/>
  <c r="V29" i="1" l="1"/>
  <c r="W29" i="1"/>
  <c r="AD29" i="1" s="1"/>
  <c r="AD71" i="1" s="1"/>
  <c r="T40" i="1" s="1"/>
  <c r="V40" i="1" s="1"/>
  <c r="T39" i="1" l="1"/>
  <c r="Q73" i="1"/>
  <c r="Q74" i="1" s="1"/>
  <c r="V37" i="1"/>
  <c r="W71" i="1"/>
  <c r="Q72" i="1" l="1"/>
  <c r="T42" i="1"/>
  <c r="V42" i="1" s="1"/>
  <c r="T41" i="1"/>
  <c r="V41" i="1" s="1"/>
  <c r="V39" i="1"/>
  <c r="V38" i="1"/>
  <c r="S28" i="1"/>
  <c r="V36" i="1"/>
  <c r="T71" i="1" l="1"/>
  <c r="S64" i="1"/>
  <c r="S53" i="1"/>
  <c r="S50" i="1"/>
  <c r="S40" i="1"/>
  <c r="S54" i="1"/>
  <c r="S35" i="1"/>
  <c r="S55" i="1"/>
  <c r="S44" i="1"/>
  <c r="S65" i="1"/>
  <c r="S29" i="1"/>
  <c r="S26" i="1"/>
  <c r="S37" i="1"/>
  <c r="S47" i="1"/>
  <c r="S59" i="1"/>
  <c r="S60" i="1"/>
  <c r="S61" i="1"/>
  <c r="S57" i="1"/>
  <c r="S31" i="1"/>
  <c r="S27" i="1"/>
  <c r="S56" i="1"/>
  <c r="S45" i="1"/>
  <c r="S58" i="1"/>
  <c r="S43" i="1"/>
  <c r="S46" i="1"/>
  <c r="S62" i="1"/>
  <c r="S52" i="1"/>
  <c r="S67" i="1"/>
  <c r="S38" i="1"/>
  <c r="S36" i="1"/>
  <c r="S41" i="1"/>
  <c r="S51" i="1"/>
  <c r="S48" i="1"/>
  <c r="S24" i="1"/>
  <c r="S63" i="1"/>
  <c r="S33" i="1"/>
  <c r="S32" i="1"/>
  <c r="S68" i="1"/>
  <c r="S49" i="1"/>
  <c r="S30" i="1"/>
  <c r="S42" i="1"/>
  <c r="S39" i="1"/>
  <c r="S25" i="1"/>
  <c r="S66" i="1"/>
  <c r="S3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Jenny Rapp</author>
    <author>Jenny K Lynch</author>
    <author>Bob Lavigne</author>
  </authors>
  <commentList>
    <comment ref="B6" authorId="0" shapeId="0" xr:uid="{00000000-0006-0000-0000-000001000000}">
      <text>
        <r>
          <rPr>
            <sz val="9"/>
            <color indexed="81"/>
            <rFont val="Tahoma"/>
            <family val="2"/>
          </rPr>
          <t>The ORA Financial Contact person can be found by clicking into the "Attributes" link to the right of the Project number in PeopleSoft GL Inquiry (chartfield section).</t>
        </r>
      </text>
    </comment>
    <comment ref="D15" authorId="1" shapeId="0" xr:uid="{BFAD40B9-9D45-421A-860D-898F631D3332}">
      <text>
        <r>
          <rPr>
            <sz val="9"/>
            <color indexed="81"/>
            <rFont val="Tahoma"/>
            <family val="2"/>
          </rPr>
          <t>You can only reallocate one project per form (request additional guidance on how to reallocate to/from PSC project, or another project within the same award)</t>
        </r>
      </text>
    </comment>
    <comment ref="F15" authorId="1" shapeId="0" xr:uid="{5EC3BA61-54B0-4A72-8550-F4325F230745}">
      <text>
        <r>
          <rPr>
            <sz val="9"/>
            <color indexed="81"/>
            <rFont val="Tahoma"/>
            <family val="2"/>
          </rPr>
          <t>You can only reallocate one fund per form; enter "20", "04" or "24" in this field; use a separate form to reallocate additional fund codes</t>
        </r>
      </text>
    </comment>
    <comment ref="H15" authorId="2" shapeId="0" xr:uid="{00000000-0006-0000-0000-000002000000}">
      <text>
        <r>
          <rPr>
            <sz val="9"/>
            <color indexed="81"/>
            <rFont val="Tahoma"/>
            <family val="2"/>
          </rPr>
          <t xml:space="preserve">F&amp;A rate in fund 20
Leave blank if reallocating fund 04/24 budget
</t>
        </r>
      </text>
    </comment>
    <comment ref="J15" authorId="2" shapeId="0" xr:uid="{00000000-0006-0000-0000-000003000000}">
      <text>
        <r>
          <rPr>
            <sz val="9"/>
            <color indexed="81"/>
            <rFont val="Tahoma"/>
            <family val="2"/>
          </rPr>
          <t xml:space="preserve">F&amp;A rate found in fund 04 or fund 24
If reallocating fund 04 or fund 24 budget, then leave "Spon F&amp;A" rate blank and enter the F&amp;A rate for the 65711 account code from the fund 04 or fund 24 (rate found in statistics section account 90399 class 11).
If reallocating fund 20 budget, leave "UM F&amp;A" rate blank unless the project rate is being fully/partially waived, then enter the F&amp;A rate for the 65712-65715 account codes (rate found in statistics section account 90399 class 12-15). You will then need to include the 65712-65719 account codes/budgets in the section below.
</t>
        </r>
      </text>
    </comment>
    <comment ref="O15" authorId="2" shapeId="0" xr:uid="{2CC22E5D-1EEE-40A3-ACDB-38C58F895E1D}">
      <text>
        <r>
          <rPr>
            <sz val="9"/>
            <color indexed="81"/>
            <rFont val="Tahoma"/>
            <family val="2"/>
          </rPr>
          <t>The total budget amount as reflected in the GL project specific for the fund code indicated on this form</t>
        </r>
      </text>
    </comment>
    <comment ref="R15" authorId="1" shapeId="0" xr:uid="{E6FE62F2-AA14-4F50-A80E-A1E433C4CE34}">
      <text>
        <r>
          <rPr>
            <sz val="9"/>
            <color indexed="81"/>
            <rFont val="Tahoma"/>
            <family val="2"/>
          </rPr>
          <t>The agency providing the funds (ex: NSF, NOAA, NIH, etc). See "funding source" under GL project attributes link</t>
        </r>
      </text>
    </comment>
    <comment ref="T15" authorId="0" shapeId="0" xr:uid="{00000000-0006-0000-0000-000005000000}">
      <text>
        <r>
          <rPr>
            <sz val="9"/>
            <color indexed="81"/>
            <rFont val="Tahoma"/>
            <family val="2"/>
          </rPr>
          <t>The Award ID that is assigned by the Sponsoring Agency to reference the specific award</t>
        </r>
      </text>
    </comment>
    <comment ref="Y15" authorId="2" shapeId="0" xr:uid="{00000000-0006-0000-0000-000006000000}">
      <text>
        <r>
          <rPr>
            <sz val="9"/>
            <color indexed="81"/>
            <rFont val="Tahoma"/>
            <family val="2"/>
          </rPr>
          <t xml:space="preserve">Most F&amp;A budgets are based on </t>
        </r>
        <r>
          <rPr>
            <u/>
            <sz val="9"/>
            <color indexed="81"/>
            <rFont val="Tahoma"/>
            <family val="2"/>
          </rPr>
          <t>modified</t>
        </r>
        <r>
          <rPr>
            <sz val="9"/>
            <color indexed="81"/>
            <rFont val="Tahoma"/>
            <family val="2"/>
          </rPr>
          <t xml:space="preserve"> total direct cost.  If this project is based on total direct cost then enter "X", otherwise leave blank (most cases).</t>
        </r>
      </text>
    </comment>
    <comment ref="O22" authorId="0" shapeId="0" xr:uid="{72216368-74AE-4B50-96AD-693B7B931C40}">
      <text>
        <r>
          <rPr>
            <sz val="9"/>
            <color indexed="81"/>
            <rFont val="Tahoma"/>
            <family val="2"/>
          </rPr>
          <t>If reallocating to/from a PSC project, include the revenue account code &amp; budget for both project accounts, and enter both project accounts in the project number field above</t>
        </r>
      </text>
    </comment>
    <comment ref="R22" authorId="0" shapeId="0" xr:uid="{5B12CC7C-3717-4C39-9870-1DAE6B936A52}">
      <text>
        <r>
          <rPr>
            <sz val="9"/>
            <color indexed="81"/>
            <rFont val="Tahoma"/>
            <family val="2"/>
          </rPr>
          <t>Amount to Increase or Decrease the current budget line; 
NO DECIMALS to be entered; 
Column must net to $0
(For 5*, 6* &amp; 7* account codes, a positive number increases the budget and a negative number decreases the budget; For 4* account codes, if required, a positive number decreases the total funds and a negative number increases the total funds)</t>
        </r>
      </text>
    </comment>
    <comment ref="W22" authorId="2" shapeId="0" xr:uid="{00000000-0006-0000-0000-000009000000}">
      <text>
        <r>
          <rPr>
            <b/>
            <sz val="9"/>
            <color indexed="81"/>
            <rFont val="Tahoma"/>
            <family val="2"/>
          </rPr>
          <t xml:space="preserve">amount exempt from F&amp;A will appear here if the expense item is excluded from the F&amp;A calculation
</t>
        </r>
      </text>
    </comment>
    <comment ref="Q71" authorId="2" shapeId="0" xr:uid="{00000000-0006-0000-0000-00000A000000}">
      <text>
        <r>
          <rPr>
            <sz val="9"/>
            <color indexed="81"/>
            <rFont val="Tahoma"/>
            <family val="2"/>
          </rPr>
          <t xml:space="preserve">all changes must net out to zero; NO DECIMALS!!
</t>
        </r>
      </text>
    </comment>
    <comment ref="Q73" authorId="2" shapeId="0" xr:uid="{00000000-0006-0000-0000-00000B000000}">
      <text>
        <r>
          <rPr>
            <sz val="9"/>
            <color indexed="81"/>
            <rFont val="Tahoma"/>
            <family val="2"/>
          </rPr>
          <t>any amount listed in the red boxes must be match the reallocation amount for the corresponding F&amp;A account code</t>
        </r>
      </text>
    </comment>
    <comment ref="Q74" authorId="2" shapeId="0" xr:uid="{14951C5C-97C4-4745-8696-900E7FEABB28}">
      <text>
        <r>
          <rPr>
            <sz val="9"/>
            <color indexed="81"/>
            <rFont val="Tahoma"/>
            <family val="2"/>
          </rPr>
          <t>any amount listed in the red boxes must be match the reallocation amount for the corresponding F&amp;A account code</t>
        </r>
      </text>
    </comment>
  </commentList>
</comments>
</file>

<file path=xl/sharedStrings.xml><?xml version="1.0" encoding="utf-8"?>
<sst xmlns="http://schemas.openxmlformats.org/spreadsheetml/2006/main" count="464" uniqueCount="437">
  <si>
    <t xml:space="preserve"> </t>
  </si>
  <si>
    <t>SPD</t>
  </si>
  <si>
    <t>*</t>
  </si>
  <si>
    <t>University of Maine</t>
  </si>
  <si>
    <t>Office of Research Administration (ORA)</t>
  </si>
  <si>
    <t>Budget Reallocation Form</t>
  </si>
  <si>
    <r>
      <t xml:space="preserve">Instructions   </t>
    </r>
    <r>
      <rPr>
        <b/>
        <sz val="13"/>
        <color theme="1"/>
        <rFont val="High Tower Text"/>
        <family val="1"/>
      </rPr>
      <t>(Tips)</t>
    </r>
  </si>
  <si>
    <r>
      <t xml:space="preserve">Please email the completed form to the </t>
    </r>
    <r>
      <rPr>
        <b/>
        <sz val="11"/>
        <color theme="1"/>
        <rFont val="Calibri"/>
        <family val="2"/>
        <scheme val="minor"/>
      </rPr>
      <t>ORA Financial Contact</t>
    </r>
    <r>
      <rPr>
        <sz val="11"/>
        <color theme="1"/>
        <rFont val="Calibri"/>
        <family val="2"/>
        <scheme val="minor"/>
      </rPr>
      <t xml:space="preserve"> indicated in the GL project attributes.  If prior sponsor approval is required, the </t>
    </r>
    <r>
      <rPr>
        <b/>
        <sz val="11"/>
        <color theme="1"/>
        <rFont val="Calibri"/>
        <family val="2"/>
        <scheme val="minor"/>
      </rPr>
      <t>ORA Financial Contact</t>
    </r>
    <r>
      <rPr>
        <sz val="11"/>
        <color theme="1"/>
        <rFont val="Calibri"/>
        <family val="2"/>
        <scheme val="minor"/>
      </rPr>
      <t xml:space="preserve"> will reach out to the sponsoring agency on behalf of the PI and obtain such approval before processing the budget reallocation request.</t>
    </r>
  </si>
  <si>
    <t>Click here for additional guidance documents provided on the ORA Webpage for Budget Revisions</t>
  </si>
  <si>
    <r>
      <t xml:space="preserve">Grant / Contract Information Section:  </t>
    </r>
    <r>
      <rPr>
        <b/>
        <i/>
        <sz val="9"/>
        <color theme="1"/>
        <rFont val="Calibri"/>
        <family val="2"/>
        <scheme val="minor"/>
      </rPr>
      <t>(complete all blue shaded fields)</t>
    </r>
  </si>
  <si>
    <t>Use this form to reallocate budget line amounts in funds 20, 04 or 24 for 54xxxxx and 57xxxxx project chartfields.   Refer to the guidance documents found under the Additional Resources section within the above provided link. This form should not be used to zero out individual budget lines in the GL, nor should it be used for increasing/decreasing the total funds awarded.
Fill in the shaded blue cells only. Other cells may contain excel calculations and/or functions that are protected fields which are locked and cannot be changed. 
Start by completing the Grant/Contract Information Section which can be found in GL Inquiry by searching and clicking into the project’s chartfield. The Sponsoring Agency and Grant Number can be found by clicking into the attributes link for the project from the chartfield section of the GL.
Enter the F&amp;A rate as a number.  For example, if the rate is 42.8% enter 42.8.  If rate is 8% enter 8. See additional notes by hovering over the “Spon F&amp;A” and “UM F&amp;A” fields.  If the basis for F&amp;A is Total Direct Costs, check the TDC box.  Otherwise, the default (if left blank) is Modified Total Direct Costs (MTDC), and it will be used to calculate the revised F&amp;A budget. In most cases the TDC field will be left blank.
Enter the total Project Budget Amount only for the chartfield indicated on the form. You will get an error message above the Account Code Description field which will go away if the current budget amount is entered properly (the total Current Budget Amount should match this field).  
Using the GL for the indicated chartfield, begin to complete the Budget Section by entering the Account Codes, Class Codes (if any), and Current Budget Amount as budgeted in the GL. Only include the revenue account code (43xxx) if reallocating funds to/from another project within the same award (ask ORA for additional guidance as needed). Only add non-budgeted account codes if you are reallocating funds to an account code for which there is not yet a budget (leave the Current Budget Amount column blank for these lines). 
Enter the F&amp;A account code(s) and budget(s) as well.  It is helpful to have the F&amp;A account code(s) entered below all the expense account codes.  If there is waived F&amp;A in a fund 04 for a fund 20 reallocation, leave a blank row before entering these account codes (65712-65715) as this helps act as a trigger for ORA to update the fund code when processing the journal entries. Be sure to include 65719 to offset any UM F&amp;A account codes (65711-65715). 
Entering an account code that is not listed in the Account Code Definitions tab, will result in a warning that an invalid expense account code has been entered.   Check that you have entered the proper code.  To obtain an expense code not listed in the table, please contact ORA.
In the Reallocation Amount column, enter the amounts you wish to increase/decrease for each Account Code. Use whole numbers only, NO DECIMALS!! This column must net zero so that there is no change between the total Current Budget Amount and the total Revised Budget Amount.
When reallocating salaries/wages, adjust the employee benefits account codes accordingly.  There is a link for current &amp; historical rates above the Budget Section.
As you are increasing/decreasing the budget lines, note any required adjustment needed for F&amp;A shown in the shaded red boxes below the total.  When any of the changes being made result in a different F&amp;A budget amount, the F&amp;A budget amount is automatically re-calculated.  The F&amp;A adjustment amounts needed are reflected in the shaded red boxes.  Enter these amounts as an increase/decrease on the F&amp;A account lines in the Budget Section.
If you encounter a ' #value ' error while entering an F&amp;A budget, check that you have entered a rate in the fund's F&amp;A rate fields in the Grant/Contract Information Section.  A rate is required whenever F&amp;A is budgeted. See additional notes as you hover above these fields on the form.
Budget lines that are exempt from F&amp;A will be in most cases indicated on the form (the budget amount will automatically show in the Exempt from F&amp;A column).  However, be aware that there may be some exceptions.
If your award has a separate project for Participant Support Costs, you can include that budget on the same form. Add the PSC budget to the Project Budget Amount field above the Budget Section. In the Budget Section, keep the project budgets separated on the form by leaving a few rows blank (you can note the PSC project number above the first account code). You will need to also include the revenue account code (43xxx) with each project’s budget (two separate revenue lines). In the Current Budget Amount column enter the revenue as a negative amount to offset the total budget for each project. This should match the GL. In the Reallocation Amount column, the following 4 scenarios MUST NET ZERO: 1) Revenue and Expense lines totaled together for EACH project individually, 2) Both revenue lines only, 3) All expense lines only, and 4) The total column.
If you are reallocating funds between multiple (non-PSC) projects within the same award, you will need to complete a separate form for each additional project. You will also need to include the revenue account code (43xxx) on each form for which funds are being transferred to/from another project. In the Current Budget Amount column enter the revenue as a negative amount to offset the total budget on each form. This should match the GL. In the Reallocation Amount column, the revenue line should offset the total expense lines for that form so that this column’s total nets zero. The sum of all revenue lines on EACH individual form must also net zero. This is the only time the Current Budget Amount total and Revised Budget Amount totals will not be equal on the individual form, but they should be equal when adding each form's totals together.</t>
  </si>
  <si>
    <t>Title of Project</t>
  </si>
  <si>
    <t xml:space="preserve">Principal Investigator/Project Director                                                                                                                      </t>
  </si>
  <si>
    <t>Form prepared by</t>
  </si>
  <si>
    <t>GL Chartfield:</t>
  </si>
  <si>
    <t>F&amp;A Rate(s):</t>
  </si>
  <si>
    <t>Dept</t>
  </si>
  <si>
    <t>Project</t>
  </si>
  <si>
    <t>Fund</t>
  </si>
  <si>
    <t>Spon F&amp;A</t>
  </si>
  <si>
    <t>UM F&amp;A</t>
  </si>
  <si>
    <t>Project Budget Amount</t>
  </si>
  <si>
    <t>Sponsoring Agency</t>
  </si>
  <si>
    <t>Award ID/Grant Number</t>
  </si>
  <si>
    <t>TDC</t>
  </si>
  <si>
    <t>The F&amp;A basis default is MTDC.  Enter "x" above only if F&amp;A basis is TDC.</t>
  </si>
  <si>
    <t>Click here for current &amp; historical Employee Benefits Rates</t>
  </si>
  <si>
    <t>ag</t>
  </si>
  <si>
    <t>ah</t>
  </si>
  <si>
    <t>ai</t>
  </si>
  <si>
    <t>aj</t>
  </si>
  <si>
    <t>al</t>
  </si>
  <si>
    <r>
      <t xml:space="preserve">Budget Section:  </t>
    </r>
    <r>
      <rPr>
        <b/>
        <i/>
        <sz val="9"/>
        <color theme="1"/>
        <rFont val="Calibri"/>
        <family val="2"/>
        <scheme val="minor"/>
      </rPr>
      <t>(complete all blue shaded fields)</t>
    </r>
  </si>
  <si>
    <t>Account Code</t>
  </si>
  <si>
    <t>Class Code</t>
  </si>
  <si>
    <t>Current Budget Amount</t>
  </si>
  <si>
    <t>Reallocation Amount</t>
  </si>
  <si>
    <t>Revised Budget Amount</t>
  </si>
  <si>
    <t>Exempt</t>
  </si>
  <si>
    <t xml:space="preserve">exempt </t>
  </si>
  <si>
    <t>found</t>
  </si>
  <si>
    <t xml:space="preserve">found </t>
  </si>
  <si>
    <t>Account Code Description</t>
  </si>
  <si>
    <t>from F&amp;A</t>
  </si>
  <si>
    <t xml:space="preserve">from F&amp;A </t>
  </si>
  <si>
    <t>sponsor F&amp;A</t>
  </si>
  <si>
    <t>waived F&amp;A</t>
  </si>
  <si>
    <t>Spon F&amp;A adj</t>
  </si>
  <si>
    <t>UM F&amp;A adj</t>
  </si>
  <si>
    <t>UM offset adj</t>
  </si>
  <si>
    <t>UM F&amp;A code</t>
  </si>
  <si>
    <t>award change</t>
  </si>
  <si>
    <t>revision entry</t>
  </si>
  <si>
    <t>Total</t>
  </si>
  <si>
    <r>
      <rPr>
        <b/>
        <sz val="8"/>
        <color theme="1"/>
        <rFont val="Calibri"/>
        <family val="2"/>
        <scheme val="minor"/>
      </rPr>
      <t>Proposed Change:</t>
    </r>
    <r>
      <rPr>
        <sz val="8"/>
        <color theme="1"/>
        <rFont val="Calibri"/>
        <family val="2"/>
        <scheme val="minor"/>
      </rPr>
      <t xml:space="preserve">  Identify the funds that need to be reallocated by account code and category (i.e. 61000 - Supplies &amp; Materials).  Identify the budget category that the funds need to be moved from (</t>
    </r>
    <r>
      <rPr>
        <i/>
        <sz val="8"/>
        <color theme="1"/>
        <rFont val="Calibri"/>
        <family val="2"/>
        <scheme val="minor"/>
      </rPr>
      <t>decrease</t>
    </r>
    <r>
      <rPr>
        <sz val="8"/>
        <color theme="1"/>
        <rFont val="Calibri"/>
        <family val="2"/>
        <scheme val="minor"/>
      </rPr>
      <t>) and the budget category that the funds need to be move to (</t>
    </r>
    <r>
      <rPr>
        <i/>
        <sz val="8"/>
        <color theme="1"/>
        <rFont val="Calibri"/>
        <family val="2"/>
        <scheme val="minor"/>
      </rPr>
      <t>increase</t>
    </r>
    <r>
      <rPr>
        <sz val="8"/>
        <color theme="1"/>
        <rFont val="Calibri"/>
        <family val="2"/>
        <scheme val="minor"/>
      </rPr>
      <t xml:space="preserve">).  When moving funds to and from compensation, separate funds between salary and fringe.  Also, certain budget categories are exempt from F&amp;A costs.  Such categories include capital equipment </t>
    </r>
    <r>
      <rPr>
        <u/>
        <sz val="8"/>
        <color theme="1"/>
        <rFont val="Calibri"/>
        <family val="2"/>
        <scheme val="minor"/>
      </rPr>
      <t>&gt;</t>
    </r>
    <r>
      <rPr>
        <sz val="8"/>
        <color theme="1"/>
        <rFont val="Calibri"/>
        <family val="2"/>
        <scheme val="minor"/>
      </rPr>
      <t xml:space="preserve"> $5,000; tuition/scholarships/fellowships; subcontracts over the first $25,000; participant support costs.  The total amount decreased must equal the amount increased.</t>
    </r>
  </si>
  <si>
    <r>
      <rPr>
        <b/>
        <sz val="12"/>
        <color theme="1"/>
        <rFont val="Calibri"/>
        <family val="2"/>
        <scheme val="minor"/>
      </rPr>
      <t>Justification for Proposed Change:</t>
    </r>
    <r>
      <rPr>
        <sz val="12"/>
        <color theme="1"/>
        <rFont val="Calibri"/>
        <family val="2"/>
        <scheme val="minor"/>
      </rPr>
      <t xml:space="preserve"> In the blue shaded section below, provide a clear and concise justification as to why this budget reallocation is necessary and if applicable, what impact it will have on the approved scope of work.  Use additional pages if necessary.</t>
    </r>
  </si>
  <si>
    <t>Approvals:</t>
  </si>
  <si>
    <t xml:space="preserve">Type name (Principal Investigator/Project Director)                                                                                                                    </t>
  </si>
  <si>
    <t>(excel auto signature)</t>
  </si>
  <si>
    <t>Date</t>
  </si>
  <si>
    <t>The excel signature will constitute your authorization to process this budget reallocation.</t>
  </si>
  <si>
    <t>ORA Use Only:</t>
  </si>
  <si>
    <t>Date Request Received:</t>
  </si>
  <si>
    <t>Reviewed (initials) by:</t>
  </si>
  <si>
    <t>Agency/Sponsor Approval Needed (y/n):</t>
  </si>
  <si>
    <t>Date Request Sent to Agency:</t>
  </si>
  <si>
    <t>Date Approved:</t>
  </si>
  <si>
    <t>Date Processed:</t>
  </si>
  <si>
    <t>UG - 2 CFR 200.308   (prior approval for re-budgeting when...)</t>
  </si>
  <si>
    <t>(i) Change in the scope or the objective of the project or program (even if there is no associated budget revision requiring prior written approval).
(ii) Change in a key person specified in the application or the Federal award.
(iii) The disengagement from the project for more than three months, or a 25 percent reduction in time devoted to the project, by the approved project director or principal investigator.
(iv) The inclusion, unless waived by the Federal awarding agency, of costs that require prior approval in accordance with Subpart E—Cost Principles of this part or 45 CFR part 75 Appendix IX, “Principles for Determining Costs Applicable to Research and Development under Awards and Contracts with Hospitals,” or 48 CFR part 31, “Contract Cost Principles and Procedures,” as applicable.
(v) The transfer of funds budgeted for participant support costs as defined in §200.75 Participant support costs to other categories of expense.
(vi) Unless described in the application and funded in the approved Federal awards, the subawarding, transferring or contracting out of any work under a Federal award, including fixed amount subawards as described in §200.332 Fixed amount subawards. This provision does not apply to the acquisition of supplies, material, equipment or general support services.
(vii) Changes in the approved cost-sharing or matching provided by the non-Federal entity.
(viii) The need arises for additional Federal funds to complete the project.</t>
  </si>
  <si>
    <t>Grants - Federal</t>
  </si>
  <si>
    <t>Grants - State of Maine</t>
  </si>
  <si>
    <t>Grants - Non-Government</t>
  </si>
  <si>
    <t>Grants - Corporate/Business</t>
  </si>
  <si>
    <t>Transfer From E&amp;G</t>
  </si>
  <si>
    <t>Transfers From Designated</t>
  </si>
  <si>
    <t>Trfr From Unrestr Federal FY</t>
  </si>
  <si>
    <t>Transfers From Restricted</t>
  </si>
  <si>
    <t>Trfr From Restr Approp</t>
  </si>
  <si>
    <t>Faculty Salaries</t>
  </si>
  <si>
    <t>Fac Sal Overload Teaching</t>
  </si>
  <si>
    <t>Fac Sal Fixed Length</t>
  </si>
  <si>
    <t>Fac Sal Cancellation Fees</t>
  </si>
  <si>
    <t>Fac Sal Asynch/ITV Fees</t>
  </si>
  <si>
    <t>Fac Sal Non-Cr Crs Fees</t>
  </si>
  <si>
    <t>Fac Sal Stipend Chair</t>
  </si>
  <si>
    <t>Fac Sal Stipend Coordinator</t>
  </si>
  <si>
    <t>Fac Sal Stipend</t>
  </si>
  <si>
    <t>Fac Sal Additional Comp</t>
  </si>
  <si>
    <t>Fac Sal Summer Sal Grts&amp;Con</t>
  </si>
  <si>
    <t>Fac Sal Summer Salary Admin</t>
  </si>
  <si>
    <t>Fac Sal Temporary</t>
  </si>
  <si>
    <t>Fac Sal Adjunct Fall</t>
  </si>
  <si>
    <t>Fac Sal Adjunct Spring</t>
  </si>
  <si>
    <t>Fac Sal Adjunct Summer</t>
  </si>
  <si>
    <t>Fac Sal Overload Fall</t>
  </si>
  <si>
    <t>Fac Sal Overload Spring</t>
  </si>
  <si>
    <t>Fac Sal Teaching Summer</t>
  </si>
  <si>
    <t>Fac Sal Add Comp Dean</t>
  </si>
  <si>
    <t>Fac Unqualified Moving Ex</t>
  </si>
  <si>
    <t>AFUM Faculty Salaries Base</t>
  </si>
  <si>
    <t>AFUM Fac Sal Fixed Length</t>
  </si>
  <si>
    <t>Non-Rep Faculty Salaries Base</t>
  </si>
  <si>
    <t>PATFA PT Reg Fac Sal Base</t>
  </si>
  <si>
    <t>PATFA PT Temp Fac Salaries</t>
  </si>
  <si>
    <t>PATFA Faculty Salaries Fall</t>
  </si>
  <si>
    <t>PATFA Faculty Salaries Spring</t>
  </si>
  <si>
    <t>PATFA Faculty Sal Summer</t>
  </si>
  <si>
    <t>PATFA-Full AY Appointment</t>
  </si>
  <si>
    <t>Non-Faculty Salaries</t>
  </si>
  <si>
    <t>Non-Fac Overload Teaching</t>
  </si>
  <si>
    <t>Non-Fac Fixed Length</t>
  </si>
  <si>
    <t>Non-Fac Cancellation Fees</t>
  </si>
  <si>
    <t>Non-Fac Asynch/ITV Fees</t>
  </si>
  <si>
    <t>Non-Fac Non-Cr Crs Fees</t>
  </si>
  <si>
    <t>Non-Fac Stipend Coordinator</t>
  </si>
  <si>
    <t>Non-Fac Stipend</t>
  </si>
  <si>
    <t>Non-Fac Additional Comp</t>
  </si>
  <si>
    <t>Non-Fac Overtime</t>
  </si>
  <si>
    <t>Non-Fac Temporary</t>
  </si>
  <si>
    <t>Non-Fac Unqualified Moving Exp</t>
  </si>
  <si>
    <t>UMPSA Salaried Base</t>
  </si>
  <si>
    <t>UMPSA Economic Assistance</t>
  </si>
  <si>
    <t>Non-Rep Salaried Base</t>
  </si>
  <si>
    <t>Management Group Base</t>
  </si>
  <si>
    <t>Non-Rep Salaried Econ Assist</t>
  </si>
  <si>
    <t>Housing Allowance</t>
  </si>
  <si>
    <t>Wages Hourly - Regular</t>
  </si>
  <si>
    <t>Hourly Overload Teaching</t>
  </si>
  <si>
    <t>Shift</t>
  </si>
  <si>
    <t>Call Back</t>
  </si>
  <si>
    <t>Hourly Addtl Comp</t>
  </si>
  <si>
    <t>Hourly Overtime</t>
  </si>
  <si>
    <t>Hourly Temporary</t>
  </si>
  <si>
    <t>Hourly Unqual Moving Exp</t>
  </si>
  <si>
    <t>Wages Confidential</t>
  </si>
  <si>
    <t>Wages COLT</t>
  </si>
  <si>
    <t>COLT Economic Assistance</t>
  </si>
  <si>
    <t>Wages S&amp;M</t>
  </si>
  <si>
    <t>Wages Police</t>
  </si>
  <si>
    <t>Wages Supervisors</t>
  </si>
  <si>
    <t>Federal Work Study</t>
  </si>
  <si>
    <t>FWS On-Campus</t>
  </si>
  <si>
    <t>FWS On-Campus  100%</t>
  </si>
  <si>
    <t>FWS On-Campus  75/25%</t>
  </si>
  <si>
    <t>FWS On-Campus  60/40%</t>
  </si>
  <si>
    <t>FWS Off-Campus</t>
  </si>
  <si>
    <t>FWS Off-Campus 100%</t>
  </si>
  <si>
    <t>FWS Off-Campus  75/25%</t>
  </si>
  <si>
    <t>FWS Off-Campus  60/40%</t>
  </si>
  <si>
    <t>FWS Off-Campus  50/50%</t>
  </si>
  <si>
    <t>FWS On-Campus  Comm Svc 75/25%</t>
  </si>
  <si>
    <t>FWS Off-Campus Match</t>
  </si>
  <si>
    <t>Federal Work Study - Summer</t>
  </si>
  <si>
    <t>FWS On-Campus - Summer</t>
  </si>
  <si>
    <t>FWS On-Campus  100% Summ</t>
  </si>
  <si>
    <t>FWS On-Campus  75/25% Sum</t>
  </si>
  <si>
    <t>FWS On-Campus  60/40% Sum</t>
  </si>
  <si>
    <t>FWS Off-Campus - Summer</t>
  </si>
  <si>
    <t>FWS Off-Campus 100% Sum</t>
  </si>
  <si>
    <t>FWS Off-Campus  75/25% Sum</t>
  </si>
  <si>
    <t>FWS Off-Campus  60/40% Sum</t>
  </si>
  <si>
    <t>FWS Off-Campus  50/50% Sum</t>
  </si>
  <si>
    <t>Work Initiative Summer</t>
  </si>
  <si>
    <t>FWS Graduate Summer 75/25%</t>
  </si>
  <si>
    <t>Student Other</t>
  </si>
  <si>
    <t>Student Work Merit</t>
  </si>
  <si>
    <t>Student Work Initiative</t>
  </si>
  <si>
    <t>Student Tutorial</t>
  </si>
  <si>
    <t>Student Univ Work Study</t>
  </si>
  <si>
    <t>Student Other- Summer</t>
  </si>
  <si>
    <t>Student Work Merit- Summer</t>
  </si>
  <si>
    <t>Student Work Initi- Summer</t>
  </si>
  <si>
    <t>Student Tutorial- Summer</t>
  </si>
  <si>
    <t>Student Univ Wk Study Summ</t>
  </si>
  <si>
    <t>Student Graduate</t>
  </si>
  <si>
    <t>Student Graduate Research</t>
  </si>
  <si>
    <t>Student Graduate Teaching</t>
  </si>
  <si>
    <t>Health Insurance</t>
  </si>
  <si>
    <t>Student Health</t>
  </si>
  <si>
    <t>Health Expense COBRA</t>
  </si>
  <si>
    <t>Health Contributions LTD</t>
  </si>
  <si>
    <t>Dental Contributions Employees</t>
  </si>
  <si>
    <t>Health Expense Retiree &lt; 65</t>
  </si>
  <si>
    <t>Health Expense Retiree 65+</t>
  </si>
  <si>
    <t>Health Expense LTD</t>
  </si>
  <si>
    <t>Health Expense Satellite Group</t>
  </si>
  <si>
    <t>PCORI fees</t>
  </si>
  <si>
    <t>PPACA Transit Reinsuranc Prog</t>
  </si>
  <si>
    <t>Health Insur Exp - S/T Employ</t>
  </si>
  <si>
    <t>Health Contribution S/T Employ</t>
  </si>
  <si>
    <t>Accrued Vacation</t>
  </si>
  <si>
    <t>Dependent Tuition Waivers</t>
  </si>
  <si>
    <t>Employee Benefits</t>
  </si>
  <si>
    <t>Employee Tuition Waivers</t>
  </si>
  <si>
    <t>Tuition Benefit</t>
  </si>
  <si>
    <t>Qualified Moving Expenses</t>
  </si>
  <si>
    <t>Unqualified Moving Exp to 3rd</t>
  </si>
  <si>
    <t>Employee Benefits Distribution</t>
  </si>
  <si>
    <t>Employee Ben Dist-Temp Empl</t>
  </si>
  <si>
    <t>Adjustment of PY Benef Distrib</t>
  </si>
  <si>
    <t>Scholarships</t>
  </si>
  <si>
    <t>Grants--Student Aid</t>
  </si>
  <si>
    <t>Student Recognition Awards</t>
  </si>
  <si>
    <t>Academic Ed Grants</t>
  </si>
  <si>
    <t>Scholarships-Books</t>
  </si>
  <si>
    <t>Matched Scholarships</t>
  </si>
  <si>
    <t>Fellowships</t>
  </si>
  <si>
    <t>Graduate Assistant Tuition</t>
  </si>
  <si>
    <t>Independent Personal Svcs</t>
  </si>
  <si>
    <t>Athletic Officials/Game Crew</t>
  </si>
  <si>
    <t>Consulting Services Fees</t>
  </si>
  <si>
    <t>Entertainers/Performers</t>
  </si>
  <si>
    <t>Honoraria and Lecture Fees</t>
  </si>
  <si>
    <t>Non-Employee Other Expenses</t>
  </si>
  <si>
    <t>Non-Employee Travel</t>
  </si>
  <si>
    <t>Temp Employee Svcs (Non-Univ)</t>
  </si>
  <si>
    <t>Models</t>
  </si>
  <si>
    <t>Indep Pers Svcs &gt; $25000</t>
  </si>
  <si>
    <t>Indep Pers Svcs &gt; $25K No F&amp;A</t>
  </si>
  <si>
    <t>Professional Services</t>
  </si>
  <si>
    <t>Appraisal Fees</t>
  </si>
  <si>
    <t>Audit Fees</t>
  </si>
  <si>
    <t>Catering Svcs</t>
  </si>
  <si>
    <t>Dining Services</t>
  </si>
  <si>
    <t>Training Services</t>
  </si>
  <si>
    <t>Courier Service</t>
  </si>
  <si>
    <t>Interpreter</t>
  </si>
  <si>
    <t>Food Services</t>
  </si>
  <si>
    <t>Evaluation Services</t>
  </si>
  <si>
    <t>Analytical Services</t>
  </si>
  <si>
    <t>Workshop Costs</t>
  </si>
  <si>
    <t>Hazardous Waste Removal</t>
  </si>
  <si>
    <t>Lodging Non-Travel</t>
  </si>
  <si>
    <t>Snow Removal</t>
  </si>
  <si>
    <t>Workers Comp Administration</t>
  </si>
  <si>
    <t>Lawn Care Services</t>
  </si>
  <si>
    <t>Software as a Service (SaaS)</t>
  </si>
  <si>
    <t>Service center</t>
  </si>
  <si>
    <t>Participant Costs</t>
  </si>
  <si>
    <t>Food--Partici Costs</t>
  </si>
  <si>
    <t>In-State Travel--Partici Costs</t>
  </si>
  <si>
    <t>Internat'l Trav--Partici Costs</t>
  </si>
  <si>
    <t>Out-St Travel--Partici Costs</t>
  </si>
  <si>
    <t>Registration--Partici Costs</t>
  </si>
  <si>
    <t>Stipends--Partici Costs</t>
  </si>
  <si>
    <t>Tuition--Partici Costs</t>
  </si>
  <si>
    <t>Subrecipient Agree. &lt;= $25K</t>
  </si>
  <si>
    <t>Subrecipient Agree. &lt;= $25K #1</t>
  </si>
  <si>
    <t>Subrecipient Agree. &lt;= $25K #2</t>
  </si>
  <si>
    <t>Subrecipient Agree. &gt; $25K</t>
  </si>
  <si>
    <t>Subrecipient Agree. &gt; $25K #1</t>
  </si>
  <si>
    <t>Subrecipient Agree. &gt; $25K #2</t>
  </si>
  <si>
    <t>Subrecip &gt;$25K - Spn Exception</t>
  </si>
  <si>
    <t>Memberships Dues &amp; Fees</t>
  </si>
  <si>
    <t>Accreditation Fees</t>
  </si>
  <si>
    <t>Conference &amp; Registration Fees</t>
  </si>
  <si>
    <t>Legal &amp; Insur Claim Settlemnts</t>
  </si>
  <si>
    <t>Licenses and Permits</t>
  </si>
  <si>
    <t>Membership Dues</t>
  </si>
  <si>
    <t>Professional Development Fees</t>
  </si>
  <si>
    <t>Vehicle Registration Fees</t>
  </si>
  <si>
    <t>ITV-CV-Polycom Charges</t>
  </si>
  <si>
    <t>Testing Fees</t>
  </si>
  <si>
    <t>Other fees</t>
  </si>
  <si>
    <t>Postage &amp; Delivery Svc</t>
  </si>
  <si>
    <t>Bulk Mail US Post Office</t>
  </si>
  <si>
    <t>Delivery Svc (e.g. FedEx  UPS)</t>
  </si>
  <si>
    <t>Postage Reimbursements</t>
  </si>
  <si>
    <t>Courier Services</t>
  </si>
  <si>
    <t>Postage Due</t>
  </si>
  <si>
    <t>Advertising</t>
  </si>
  <si>
    <t>Printing &amp; Copying Svcs</t>
  </si>
  <si>
    <t>Addressing and Mailing</t>
  </si>
  <si>
    <t>Binding</t>
  </si>
  <si>
    <t>Copying</t>
  </si>
  <si>
    <t>Printing</t>
  </si>
  <si>
    <t>Publication Design</t>
  </si>
  <si>
    <t>Copying - Credits</t>
  </si>
  <si>
    <t>Insurance</t>
  </si>
  <si>
    <t>Rentals &amp; Leases</t>
  </si>
  <si>
    <t>Building/Facilities Rental</t>
  </si>
  <si>
    <t>Equipment &amp; Machine Rental</t>
  </si>
  <si>
    <t>Vehicles Rental</t>
  </si>
  <si>
    <t>Boat Rental</t>
  </si>
  <si>
    <t>Equipment Leasing</t>
  </si>
  <si>
    <t>Publications</t>
  </si>
  <si>
    <t>Books</t>
  </si>
  <si>
    <t>Magazines and Journals</t>
  </si>
  <si>
    <t>Newspapers</t>
  </si>
  <si>
    <t>Subscriptions</t>
  </si>
  <si>
    <t>Supplies and Materials</t>
  </si>
  <si>
    <t>Athletic Supplies</t>
  </si>
  <si>
    <t>Awards &amp; Recognition Items</t>
  </si>
  <si>
    <t>Cleaning Supplies</t>
  </si>
  <si>
    <t>Computer Supplies</t>
  </si>
  <si>
    <t>Interdepartmnt Service &amp; Sales</t>
  </si>
  <si>
    <t>Laboratory Supplies</t>
  </si>
  <si>
    <t>Office Supplies</t>
  </si>
  <si>
    <t>Paper Products</t>
  </si>
  <si>
    <t>Photo Supplies</t>
  </si>
  <si>
    <t>Toner</t>
  </si>
  <si>
    <t>Cables and Wires</t>
  </si>
  <si>
    <t>Educational Supplies</t>
  </si>
  <si>
    <t>Forms</t>
  </si>
  <si>
    <t>Meals Non-Travel</t>
  </si>
  <si>
    <t>Training Materials</t>
  </si>
  <si>
    <t>Refreshments</t>
  </si>
  <si>
    <t>Copier Supplies</t>
  </si>
  <si>
    <t>In-State Travel</t>
  </si>
  <si>
    <t>In-State Mileage</t>
  </si>
  <si>
    <t>In-State Motor Pool Charge</t>
  </si>
  <si>
    <t>In-State Transportation</t>
  </si>
  <si>
    <t>In-State Lodging</t>
  </si>
  <si>
    <t>In-State Meals</t>
  </si>
  <si>
    <t>In-State Per Diem</t>
  </si>
  <si>
    <t>In St Travel - Vehicle Rental</t>
  </si>
  <si>
    <t>Out of State Travel</t>
  </si>
  <si>
    <t>Out-State Mileage</t>
  </si>
  <si>
    <t>Out-State Motor Pool Charge</t>
  </si>
  <si>
    <t>Out-State Transportation</t>
  </si>
  <si>
    <t>Out-State Lodging</t>
  </si>
  <si>
    <t>Out-State Meals</t>
  </si>
  <si>
    <t>Out-State Per Diem</t>
  </si>
  <si>
    <t>Out St - Vehicle Rental</t>
  </si>
  <si>
    <t>International Travel</t>
  </si>
  <si>
    <t>Equipmnt Unit Cost &lt; $5000</t>
  </si>
  <si>
    <t>Agricultural Equip  &lt; $5000</t>
  </si>
  <si>
    <t>Audio Visual Equip  &lt; $5000</t>
  </si>
  <si>
    <t>Computer Equip &lt; $5000</t>
  </si>
  <si>
    <t>Furnishings  &lt; $5000</t>
  </si>
  <si>
    <t>Lab Equip &lt; $5000</t>
  </si>
  <si>
    <t>Library &amp; Museum Acq &lt; $5000</t>
  </si>
  <si>
    <t>Medical Equip  &lt; $5000</t>
  </si>
  <si>
    <t>Mntnce &amp; Constr Equip &lt; $5000</t>
  </si>
  <si>
    <t>Office Machines &lt; $5000</t>
  </si>
  <si>
    <t>Scientific Instrumnts &lt; $5000</t>
  </si>
  <si>
    <t>Vehicles &lt; $5000</t>
  </si>
  <si>
    <t>Computer Software &lt; $5000</t>
  </si>
  <si>
    <t>A/V Inst Software</t>
  </si>
  <si>
    <t>Paper Periodical</t>
  </si>
  <si>
    <t>Online Databases</t>
  </si>
  <si>
    <t>Catalog Utility</t>
  </si>
  <si>
    <t>Equip Replacment  &lt; $5000</t>
  </si>
  <si>
    <t>AV Equip Repalce  &lt; $5000</t>
  </si>
  <si>
    <t>Computer Equip Repl &lt; $5000</t>
  </si>
  <si>
    <t>Furnishings Replace  &lt; $5000</t>
  </si>
  <si>
    <t>Lab Equip Replace &lt; $5000</t>
  </si>
  <si>
    <t>Libr&amp;Museum Acq Repl &lt; $5000</t>
  </si>
  <si>
    <t>Mnt&amp;Constr Equip Repl &lt;$5000</t>
  </si>
  <si>
    <t>Printng Equip Repl  &lt;$5000</t>
  </si>
  <si>
    <t>Sci Instrumnts Repl &lt; $5000</t>
  </si>
  <si>
    <t>Vehicles Repl &lt; $5000</t>
  </si>
  <si>
    <t>Computer Software Repl &lt; $5000</t>
  </si>
  <si>
    <t>Sponsor Owned Equip F&amp;A Allow</t>
  </si>
  <si>
    <t>Sponsor Owned Equip NO F&amp;A</t>
  </si>
  <si>
    <t>Equipment Unit Cost &gt;= $5000</t>
  </si>
  <si>
    <t>Aud Visual/Photo Equi &gt;= $5000</t>
  </si>
  <si>
    <t>Computer Equip &gt;= $5000</t>
  </si>
  <si>
    <t>Furnishings Unit Cost &gt;= $5000</t>
  </si>
  <si>
    <t>Lab Equip Unit Cost &gt;= $5000</t>
  </si>
  <si>
    <t>Library &amp; Museum Acq &gt;= $5000</t>
  </si>
  <si>
    <t>Medical Equip &gt;= $5000</t>
  </si>
  <si>
    <t>Mntnce &amp; Constr Equip &gt;= $5000</t>
  </si>
  <si>
    <t>Scientific Instrumnts &gt;= $5000</t>
  </si>
  <si>
    <t>Vehicles Unit Cost &gt;= $5000</t>
  </si>
  <si>
    <t>Computer Software &gt;= $5000</t>
  </si>
  <si>
    <t>Equipment Replace &gt;= $5000</t>
  </si>
  <si>
    <t>AV Equip Repalce  &gt;= $5000</t>
  </si>
  <si>
    <t>Computer Equip Repl &gt;= $5000</t>
  </si>
  <si>
    <t>Furnishings Replace  &gt;= $5000</t>
  </si>
  <si>
    <t>Lab Equip Replace &gt;= $5000</t>
  </si>
  <si>
    <t>Libr&amp;Museum Acq Repl &gt;= $5000</t>
  </si>
  <si>
    <t>Mnt&amp;Constr Equip Repl &gt;=$5000</t>
  </si>
  <si>
    <t>Sci Instrumnts Repl &gt;= $5000</t>
  </si>
  <si>
    <t>Vehicles Repl &gt;= $5000</t>
  </si>
  <si>
    <t>Computer Software Repl &gt;=$5000</t>
  </si>
  <si>
    <t>Telephone &amp; Telecommunications</t>
  </si>
  <si>
    <t>Cell Phone Charges</t>
  </si>
  <si>
    <t>Disk Space Charges</t>
  </si>
  <si>
    <t>Fax</t>
  </si>
  <si>
    <t>Install/Repair Lines&amp;Phones</t>
  </si>
  <si>
    <t>Line Charge Other</t>
  </si>
  <si>
    <t>Pager Charges</t>
  </si>
  <si>
    <t>Telephone Reimbursements</t>
  </si>
  <si>
    <t>Toll Charges</t>
  </si>
  <si>
    <t>Line Charge Computer</t>
  </si>
  <si>
    <t>Tape Storage Charges</t>
  </si>
  <si>
    <t>CPU Usage</t>
  </si>
  <si>
    <t>Network Access</t>
  </si>
  <si>
    <t>Computer Services</t>
  </si>
  <si>
    <t>Web Server Fees</t>
  </si>
  <si>
    <t>Fuel Oil</t>
  </si>
  <si>
    <t>#1 Fuel Oil</t>
  </si>
  <si>
    <t>#1 Fuel Oil Credits</t>
  </si>
  <si>
    <t>#2 Fuel Oil</t>
  </si>
  <si>
    <t>#2 Fuel Oil Credits</t>
  </si>
  <si>
    <t>#4 Fuel Oil</t>
  </si>
  <si>
    <t>#4 Fuel Oil Credits</t>
  </si>
  <si>
    <t>#6 Fuel Oil</t>
  </si>
  <si>
    <t>#6 Fuel Oil Credits</t>
  </si>
  <si>
    <t>LP &amp; Natural Gas</t>
  </si>
  <si>
    <t>Electricity</t>
  </si>
  <si>
    <t>Water</t>
  </si>
  <si>
    <t>Sewer</t>
  </si>
  <si>
    <t>Other Utilities</t>
  </si>
  <si>
    <t>Recycling</t>
  </si>
  <si>
    <t>Vehicle Fuels</t>
  </si>
  <si>
    <t>Diesel Fuel Vehicles</t>
  </si>
  <si>
    <t>Gasoline</t>
  </si>
  <si>
    <t>Maintenance of Equipment</t>
  </si>
  <si>
    <t>Maintenance Computers</t>
  </si>
  <si>
    <t>Maintenance Copiers</t>
  </si>
  <si>
    <t>Maintenance Vehicles</t>
  </si>
  <si>
    <t>Maintenance Computer Software</t>
  </si>
  <si>
    <t>Maintenance of Facilities</t>
  </si>
  <si>
    <t>Alterations and Renovations</t>
  </si>
  <si>
    <t>Undefined Expenses</t>
  </si>
  <si>
    <t>Unassigned Budget</t>
  </si>
  <si>
    <t>Balance brought forward</t>
  </si>
  <si>
    <t>Facil &amp; Admin Costs - Sponsor</t>
  </si>
  <si>
    <t>F&amp;A Cost Sharing</t>
  </si>
  <si>
    <t>FACS-Negot Rate on Univ MTDC</t>
  </si>
  <si>
    <t>FACS-A Rate Above Spon Cap</t>
  </si>
  <si>
    <t>FACS-Required on Spon Costs</t>
  </si>
  <si>
    <t>FACS-Agreed 1/2 for State</t>
  </si>
  <si>
    <t>FACS-Voluntary Above Require</t>
  </si>
  <si>
    <t>FACS-Over (Under) State Agr</t>
  </si>
  <si>
    <t>Offset to balance FACS entry</t>
  </si>
  <si>
    <t>Interdepartmental Credit</t>
  </si>
  <si>
    <t>Equip $5000 &amp; Over</t>
  </si>
  <si>
    <t>Transfers To Designated</t>
  </si>
  <si>
    <t>Transfer to Unrestricted Proj</t>
  </si>
  <si>
    <t>Transfers To Plant Unrestr</t>
  </si>
  <si>
    <t>Transfers To Restricted</t>
  </si>
  <si>
    <t>Transfers To Restr Plant</t>
  </si>
  <si>
    <t>ORA rev 12/05/2025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</si>
</sst>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4" formatCode="_(&quot;$&quot;* #,##0.00_);_(&quot;$&quot;* \(#,##0.00\);_(&quot;$&quot;* &quot;-&quot;??_);_(@_)"/>
    <numFmt numFmtId="43" formatCode="_(* #,##0.00_);_(* \(#,##0.00\);_(* &quot;-&quot;??_);_(@_)"/>
    <numFmt numFmtId="164" formatCode="&quot;$&quot;#,##0"/>
    <numFmt numFmtId="165" formatCode="_(* #,##0_);_(* \(#,##0\);_(* &quot;-&quot;??_);_(@_)"/>
  </numFmts>
  <fonts count="39" x14ac:knownFonts="1">
    <font>
      <sz val="11"/>
      <color theme="1"/>
      <name val="Calibri"/>
      <family val="2"/>
      <scheme val="minor"/>
    </font>
    <font>
      <sz val="10"/>
      <color theme="1"/>
      <name val="Calibri"/>
      <family val="2"/>
      <scheme val="minor"/>
    </font>
    <font>
      <sz val="8"/>
      <color theme="1"/>
      <name val="Calibri"/>
      <family val="2"/>
      <scheme val="minor"/>
    </font>
    <font>
      <sz val="13"/>
      <color theme="1"/>
      <name val="Calibri"/>
      <family val="2"/>
      <scheme val="minor"/>
    </font>
    <font>
      <b/>
      <sz val="8"/>
      <color theme="1"/>
      <name val="Calibri"/>
      <family val="2"/>
      <scheme val="minor"/>
    </font>
    <font>
      <i/>
      <sz val="8"/>
      <color theme="1"/>
      <name val="Calibri"/>
      <family val="2"/>
      <scheme val="minor"/>
    </font>
    <font>
      <b/>
      <sz val="11"/>
      <color theme="1"/>
      <name val="Calibri"/>
      <family val="2"/>
      <scheme val="minor"/>
    </font>
    <font>
      <u/>
      <sz val="8"/>
      <color theme="1"/>
      <name val="Calibri"/>
      <family val="2"/>
      <scheme val="minor"/>
    </font>
    <font>
      <b/>
      <sz val="13"/>
      <color theme="1"/>
      <name val="Calibri"/>
      <family val="2"/>
      <scheme val="minor"/>
    </font>
    <font>
      <b/>
      <sz val="16"/>
      <color theme="1"/>
      <name val="Calibri"/>
      <family val="2"/>
      <scheme val="minor"/>
    </font>
    <font>
      <b/>
      <sz val="14"/>
      <color theme="1"/>
      <name val="Calibri"/>
      <family val="2"/>
      <scheme val="minor"/>
    </font>
    <font>
      <b/>
      <i/>
      <sz val="9"/>
      <color theme="1"/>
      <name val="Calibri"/>
      <family val="2"/>
      <scheme val="minor"/>
    </font>
    <font>
      <b/>
      <sz val="20"/>
      <color theme="1"/>
      <name val="Curlz MT"/>
      <family val="5"/>
    </font>
    <font>
      <sz val="20"/>
      <color theme="1"/>
      <name val="Curlz MT"/>
      <family val="5"/>
    </font>
    <font>
      <b/>
      <sz val="11"/>
      <color rgb="FFFF0000"/>
      <name val="Calibri"/>
      <family val="2"/>
      <scheme val="minor"/>
    </font>
    <font>
      <sz val="9"/>
      <color theme="1"/>
      <name val="Calibri"/>
      <family val="2"/>
      <scheme val="minor"/>
    </font>
    <font>
      <sz val="10"/>
      <color theme="1"/>
      <name val="Lucida Calligraphy"/>
      <family val="4"/>
    </font>
    <font>
      <b/>
      <sz val="11"/>
      <color rgb="FFFF3300"/>
      <name val="Calibri"/>
      <family val="2"/>
      <scheme val="minor"/>
    </font>
    <font>
      <sz val="11"/>
      <color rgb="FFFF0000"/>
      <name val="Calibri"/>
      <family val="2"/>
      <scheme val="minor"/>
    </font>
    <font>
      <b/>
      <i/>
      <sz val="11"/>
      <color rgb="FFFF0000"/>
      <name val="Calibri"/>
      <family val="2"/>
      <scheme val="minor"/>
    </font>
    <font>
      <sz val="9"/>
      <color indexed="81"/>
      <name val="Tahoma"/>
      <family val="2"/>
    </font>
    <font>
      <b/>
      <sz val="9"/>
      <color indexed="81"/>
      <name val="Tahoma"/>
      <family val="2"/>
    </font>
    <font>
      <u/>
      <sz val="9"/>
      <color indexed="81"/>
      <name val="Tahoma"/>
      <family val="2"/>
    </font>
    <font>
      <sz val="11"/>
      <color theme="1"/>
      <name val="Calibri"/>
      <family val="2"/>
    </font>
    <font>
      <b/>
      <sz val="11"/>
      <name val="Calibri"/>
      <family val="2"/>
      <scheme val="minor"/>
    </font>
    <font>
      <sz val="11"/>
      <name val="Calibri"/>
      <family val="2"/>
      <scheme val="minor"/>
    </font>
    <font>
      <sz val="8.5"/>
      <color theme="1"/>
      <name val="Calibri"/>
      <family val="2"/>
      <scheme val="minor"/>
    </font>
    <font>
      <b/>
      <sz val="9"/>
      <color theme="1"/>
      <name val="Calibri"/>
      <family val="2"/>
      <scheme val="minor"/>
    </font>
    <font>
      <sz val="12"/>
      <color theme="1"/>
      <name val="Calibri"/>
      <family val="2"/>
      <scheme val="minor"/>
    </font>
    <font>
      <b/>
      <sz val="12"/>
      <color theme="1"/>
      <name val="Calibri"/>
      <family val="2"/>
      <scheme val="minor"/>
    </font>
    <font>
      <b/>
      <sz val="20"/>
      <color theme="1"/>
      <name val="Calibri"/>
      <family val="2"/>
      <scheme val="minor"/>
    </font>
    <font>
      <sz val="11"/>
      <color theme="1"/>
      <name val="Calibri"/>
      <family val="2"/>
      <scheme val="minor"/>
    </font>
    <font>
      <u/>
      <sz val="11"/>
      <color theme="10"/>
      <name val="Calibri"/>
      <family val="2"/>
      <scheme val="minor"/>
    </font>
    <font>
      <b/>
      <sz val="13"/>
      <color theme="1"/>
      <name val="High Tower Text"/>
      <family val="1"/>
    </font>
    <font>
      <b/>
      <sz val="9"/>
      <color theme="5" tint="-0.499984740745262"/>
      <name val="Calibri"/>
      <family val="2"/>
      <scheme val="minor"/>
    </font>
    <font>
      <b/>
      <sz val="8"/>
      <color rgb="FFFF0000"/>
      <name val="Calibri"/>
      <family val="2"/>
      <scheme val="minor"/>
    </font>
    <font>
      <sz val="8"/>
      <name val="Calibri"/>
      <family val="2"/>
      <scheme val="minor"/>
    </font>
    <font>
      <b/>
      <i/>
      <sz val="8"/>
      <color theme="1"/>
      <name val="Calibri"/>
      <family val="2"/>
      <scheme val="minor"/>
    </font>
    <font>
      <b/>
      <i/>
      <sz val="11"/>
      <color theme="1"/>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9" tint="0.59996337778862885"/>
        <bgColor indexed="64"/>
      </patternFill>
    </fill>
    <fill>
      <patternFill patternType="lightGray">
        <fgColor rgb="FFFF0000"/>
        <bgColor auto="1"/>
      </patternFill>
    </fill>
    <fill>
      <patternFill patternType="solid">
        <fgColor theme="9" tint="-0.24994659260841701"/>
        <bgColor indexed="64"/>
      </patternFill>
    </fill>
    <fill>
      <patternFill patternType="solid">
        <fgColor theme="0"/>
        <bgColor indexed="64"/>
      </patternFill>
    </fill>
  </fills>
  <borders count="37">
    <border>
      <left/>
      <right/>
      <top/>
      <bottom/>
      <diagonal/>
    </border>
    <border>
      <left/>
      <right/>
      <top/>
      <bottom style="thin">
        <color auto="1"/>
      </bottom>
      <diagonal/>
    </border>
    <border>
      <left/>
      <right/>
      <top style="medium">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style="thin">
        <color auto="1"/>
      </top>
      <bottom style="thin">
        <color indexed="64"/>
      </bottom>
      <diagonal/>
    </border>
    <border>
      <left style="thin">
        <color auto="1"/>
      </left>
      <right style="thin">
        <color auto="1"/>
      </right>
      <top/>
      <bottom style="thin">
        <color indexed="64"/>
      </bottom>
      <diagonal/>
    </border>
    <border>
      <left style="thin">
        <color auto="1"/>
      </left>
      <right style="thin">
        <color auto="1"/>
      </right>
      <top style="thin">
        <color auto="1"/>
      </top>
      <bottom style="thin">
        <color indexed="64"/>
      </bottom>
      <diagonal/>
    </border>
    <border>
      <left style="thin">
        <color auto="1"/>
      </left>
      <right/>
      <top/>
      <bottom style="hair">
        <color auto="1"/>
      </bottom>
      <diagonal/>
    </border>
    <border>
      <left/>
      <right style="thin">
        <color auto="1"/>
      </right>
      <top/>
      <bottom style="hair">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s>
  <cellStyleXfs count="3">
    <xf numFmtId="0" fontId="0" fillId="0" borderId="0" applyProtection="0"/>
    <xf numFmtId="43" fontId="31" fillId="0" borderId="0" applyFont="0" applyFill="0" applyBorder="0" applyAlignment="0" applyProtection="0"/>
    <xf numFmtId="0" fontId="32" fillId="0" borderId="0" applyNumberFormat="0" applyFill="0" applyBorder="0" applyAlignment="0" applyProtection="0"/>
  </cellStyleXfs>
  <cellXfs count="228">
    <xf numFmtId="0" fontId="0" fillId="0" borderId="0" xfId="0"/>
    <xf numFmtId="3" fontId="0" fillId="0" borderId="0" xfId="0" applyNumberFormat="1"/>
    <xf numFmtId="0" fontId="0" fillId="0" borderId="0" xfId="0" applyAlignment="1">
      <alignment horizontal="center"/>
    </xf>
    <xf numFmtId="0" fontId="0" fillId="0" borderId="0" xfId="0" applyAlignment="1">
      <alignment horizontal="left"/>
    </xf>
    <xf numFmtId="0" fontId="1" fillId="0" borderId="0" xfId="0" applyFont="1" applyAlignment="1">
      <alignment horizontal="left" vertical="top"/>
    </xf>
    <xf numFmtId="0" fontId="0" fillId="0" borderId="0" xfId="0" applyAlignment="1">
      <alignment horizontal="left" vertical="top"/>
    </xf>
    <xf numFmtId="0" fontId="9" fillId="0" borderId="0" xfId="0" applyFont="1" applyAlignment="1">
      <alignment horizontal="left" vertical="center"/>
    </xf>
    <xf numFmtId="0" fontId="2" fillId="0" borderId="0" xfId="0" applyFont="1"/>
    <xf numFmtId="0" fontId="0" fillId="0" borderId="0" xfId="0" applyAlignment="1">
      <alignment horizontal="left" vertical="center"/>
    </xf>
    <xf numFmtId="0" fontId="0" fillId="0" borderId="0" xfId="0" applyAlignment="1">
      <alignment horizontal="right"/>
    </xf>
    <xf numFmtId="3" fontId="0" fillId="0" borderId="0" xfId="0" applyNumberFormat="1" applyAlignment="1">
      <alignment horizontal="right"/>
    </xf>
    <xf numFmtId="0" fontId="14" fillId="0" borderId="0" xfId="0" applyFont="1"/>
    <xf numFmtId="0" fontId="0" fillId="0" borderId="0" xfId="0" applyProtection="1"/>
    <xf numFmtId="0" fontId="1" fillId="0" borderId="0" xfId="0" applyFont="1" applyAlignment="1" applyProtection="1">
      <alignment horizontal="left" vertical="top"/>
    </xf>
    <xf numFmtId="0" fontId="0" fillId="0" borderId="0" xfId="0" applyAlignment="1" applyProtection="1">
      <alignment horizontal="center" vertical="top"/>
    </xf>
    <xf numFmtId="0" fontId="0" fillId="0" borderId="0" xfId="0" applyAlignment="1" applyProtection="1">
      <alignment horizontal="center"/>
    </xf>
    <xf numFmtId="0" fontId="0" fillId="0" borderId="0" xfId="0" applyAlignment="1">
      <alignment horizontal="right" vertical="center"/>
    </xf>
    <xf numFmtId="14" fontId="0" fillId="0" borderId="0" xfId="0" applyNumberFormat="1"/>
    <xf numFmtId="0" fontId="0" fillId="3" borderId="0" xfId="0" applyFill="1" applyProtection="1"/>
    <xf numFmtId="0" fontId="0" fillId="0" borderId="0" xfId="0" applyProtection="1">
      <protection locked="0"/>
    </xf>
    <xf numFmtId="0" fontId="0" fillId="5" borderId="0" xfId="0" applyFill="1" applyProtection="1"/>
    <xf numFmtId="0" fontId="1" fillId="0" borderId="0" xfId="0" applyFont="1" applyAlignment="1">
      <alignment horizontal="left" vertical="top" wrapText="1"/>
    </xf>
    <xf numFmtId="9" fontId="1" fillId="0" borderId="0" xfId="0" applyNumberFormat="1" applyFont="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4" xfId="0" applyBorder="1" applyAlignment="1">
      <alignment horizontal="left"/>
    </xf>
    <xf numFmtId="0" fontId="0" fillId="0" borderId="4" xfId="0" applyBorder="1"/>
    <xf numFmtId="3" fontId="0" fillId="0" borderId="4" xfId="0" applyNumberFormat="1" applyBorder="1"/>
    <xf numFmtId="3" fontId="18" fillId="0" borderId="4" xfId="0" applyNumberFormat="1" applyFont="1" applyBorder="1"/>
    <xf numFmtId="3" fontId="0" fillId="0" borderId="5" xfId="0" applyNumberFormat="1" applyBorder="1" applyAlignment="1">
      <alignment horizontal="right"/>
    </xf>
    <xf numFmtId="0" fontId="0" fillId="0" borderId="6" xfId="0" applyBorder="1" applyAlignment="1">
      <alignment horizontal="center"/>
    </xf>
    <xf numFmtId="3" fontId="0" fillId="0" borderId="7" xfId="0" applyNumberFormat="1" applyBorder="1"/>
    <xf numFmtId="0" fontId="0" fillId="0" borderId="6" xfId="0" applyBorder="1" applyAlignment="1" applyProtection="1">
      <alignment horizontal="center"/>
    </xf>
    <xf numFmtId="0" fontId="0" fillId="0" borderId="7" xfId="0" applyBorder="1"/>
    <xf numFmtId="42" fontId="0" fillId="0" borderId="0" xfId="0" applyNumberFormat="1" applyAlignment="1">
      <alignment horizontal="right"/>
    </xf>
    <xf numFmtId="42" fontId="0" fillId="0" borderId="7" xfId="0" applyNumberFormat="1" applyBorder="1"/>
    <xf numFmtId="0" fontId="14" fillId="0" borderId="6" xfId="0" applyFont="1" applyBorder="1" applyAlignment="1">
      <alignment horizontal="center" vertical="center"/>
    </xf>
    <xf numFmtId="0" fontId="1" fillId="0" borderId="0" xfId="0" applyFont="1"/>
    <xf numFmtId="0" fontId="0" fillId="3" borderId="0" xfId="0" applyFill="1" applyAlignment="1" applyProtection="1">
      <alignment horizontal="center" vertical="center"/>
    </xf>
    <xf numFmtId="0" fontId="0" fillId="0" borderId="27" xfId="0" applyBorder="1" applyAlignment="1">
      <alignment horizontal="left" vertical="top" wrapText="1"/>
    </xf>
    <xf numFmtId="0" fontId="0" fillId="0" borderId="27" xfId="0" applyBorder="1" applyAlignment="1">
      <alignment vertical="top" wrapText="1"/>
    </xf>
    <xf numFmtId="0" fontId="0" fillId="0" borderId="0" xfId="0" applyAlignment="1" applyProtection="1">
      <alignment vertical="top"/>
    </xf>
    <xf numFmtId="0" fontId="0" fillId="2" borderId="16" xfId="0" applyFill="1" applyBorder="1" applyProtection="1">
      <protection locked="0"/>
    </xf>
    <xf numFmtId="0" fontId="0" fillId="2" borderId="14" xfId="0" applyFill="1" applyBorder="1" applyProtection="1">
      <protection locked="0"/>
    </xf>
    <xf numFmtId="0" fontId="0" fillId="0" borderId="4" xfId="0" applyBorder="1" applyProtection="1"/>
    <xf numFmtId="0" fontId="19" fillId="0" borderId="4" xfId="0" applyFont="1" applyBorder="1" applyAlignment="1" applyProtection="1">
      <alignment horizontal="center"/>
    </xf>
    <xf numFmtId="0" fontId="0" fillId="0" borderId="4" xfId="0" applyBorder="1" applyAlignment="1" applyProtection="1">
      <alignment horizontal="center"/>
    </xf>
    <xf numFmtId="0" fontId="14" fillId="0" borderId="0" xfId="0" applyFont="1" applyAlignment="1" applyProtection="1">
      <alignment horizontal="center"/>
    </xf>
    <xf numFmtId="14" fontId="0" fillId="0" borderId="0" xfId="0" applyNumberFormat="1" applyProtection="1"/>
    <xf numFmtId="0" fontId="0" fillId="0" borderId="0" xfId="0" applyAlignment="1" applyProtection="1">
      <alignment horizontal="left"/>
    </xf>
    <xf numFmtId="0" fontId="3" fillId="0" borderId="0" xfId="0" applyFont="1" applyAlignment="1" applyProtection="1">
      <alignment horizontal="center" vertical="center"/>
    </xf>
    <xf numFmtId="0" fontId="2" fillId="0" borderId="0" xfId="0" applyFont="1" applyProtection="1"/>
    <xf numFmtId="3" fontId="2" fillId="0" borderId="0" xfId="0" applyNumberFormat="1" applyFont="1" applyProtection="1"/>
    <xf numFmtId="0" fontId="26" fillId="3" borderId="0" xfId="0" applyFont="1" applyFill="1" applyAlignment="1" applyProtection="1">
      <alignment horizontal="center"/>
    </xf>
    <xf numFmtId="0" fontId="26" fillId="3" borderId="0" xfId="0" applyFont="1" applyFill="1" applyAlignment="1" applyProtection="1">
      <alignment horizontal="center" vertical="top"/>
    </xf>
    <xf numFmtId="0" fontId="15" fillId="0" borderId="0" xfId="0" applyFont="1" applyAlignment="1" applyProtection="1">
      <alignment horizontal="center"/>
    </xf>
    <xf numFmtId="3" fontId="0" fillId="3" borderId="0" xfId="0" applyNumberFormat="1" applyFill="1" applyProtection="1"/>
    <xf numFmtId="3" fontId="0" fillId="0" borderId="0" xfId="0" applyNumberFormat="1" applyProtection="1"/>
    <xf numFmtId="0" fontId="0" fillId="0" borderId="1" xfId="0" applyBorder="1" applyAlignment="1" applyProtection="1">
      <alignment horizontal="center"/>
    </xf>
    <xf numFmtId="0" fontId="0" fillId="0" borderId="1" xfId="0" applyBorder="1" applyProtection="1"/>
    <xf numFmtId="43" fontId="0" fillId="0" borderId="0" xfId="1" applyFont="1" applyBorder="1" applyAlignment="1"/>
    <xf numFmtId="0" fontId="2" fillId="0" borderId="0" xfId="0" applyFont="1" applyAlignment="1" applyProtection="1">
      <alignment vertical="top"/>
    </xf>
    <xf numFmtId="0" fontId="0" fillId="0" borderId="0" xfId="0" applyAlignment="1" applyProtection="1">
      <alignment horizontal="left" vertical="top"/>
    </xf>
    <xf numFmtId="0" fontId="2" fillId="0" borderId="0" xfId="0" applyFont="1" applyAlignment="1" applyProtection="1">
      <alignment horizontal="left" vertical="top"/>
    </xf>
    <xf numFmtId="0" fontId="1" fillId="0" borderId="0" xfId="0" applyFont="1" applyAlignment="1" applyProtection="1">
      <alignment vertical="top" wrapText="1"/>
    </xf>
    <xf numFmtId="0" fontId="2" fillId="0" borderId="27" xfId="0" applyFont="1" applyBorder="1" applyAlignment="1">
      <alignment vertical="top" wrapText="1"/>
    </xf>
    <xf numFmtId="0" fontId="2" fillId="0" borderId="28" xfId="0" applyFont="1" applyBorder="1" applyAlignment="1">
      <alignment vertical="top" wrapText="1"/>
    </xf>
    <xf numFmtId="0" fontId="1" fillId="0" borderId="0" xfId="0" applyFont="1" applyProtection="1"/>
    <xf numFmtId="0" fontId="32" fillId="0" borderId="0" xfId="2" applyFill="1" applyAlignment="1" applyProtection="1">
      <alignment horizontal="center" wrapText="1"/>
      <protection locked="0"/>
    </xf>
    <xf numFmtId="0" fontId="8" fillId="0" borderId="0" xfId="0" applyFont="1" applyAlignment="1" applyProtection="1">
      <alignment horizontal="center" vertical="center"/>
    </xf>
    <xf numFmtId="0" fontId="6" fillId="0" borderId="0" xfId="0" applyFont="1"/>
    <xf numFmtId="0" fontId="6" fillId="3" borderId="0" xfId="0" applyFont="1" applyFill="1" applyProtection="1"/>
    <xf numFmtId="165" fontId="0" fillId="0" borderId="0" xfId="1" applyNumberFormat="1" applyFont="1" applyFill="1" applyBorder="1" applyAlignment="1" applyProtection="1"/>
    <xf numFmtId="165" fontId="0" fillId="0" borderId="0" xfId="0" applyNumberFormat="1" applyProtection="1"/>
    <xf numFmtId="165" fontId="0" fillId="0" borderId="1" xfId="0" applyNumberFormat="1" applyBorder="1" applyProtection="1"/>
    <xf numFmtId="165" fontId="0" fillId="0" borderId="1" xfId="1" applyNumberFormat="1" applyFont="1" applyFill="1" applyBorder="1" applyAlignment="1" applyProtection="1"/>
    <xf numFmtId="0" fontId="0" fillId="2" borderId="32" xfId="0" applyFill="1" applyBorder="1" applyProtection="1">
      <protection locked="0"/>
    </xf>
    <xf numFmtId="0" fontId="0" fillId="0" borderId="0" xfId="0" applyAlignment="1">
      <alignment horizontal="center" vertical="center"/>
    </xf>
    <xf numFmtId="0" fontId="2" fillId="0" borderId="0" xfId="0" applyFont="1" applyAlignment="1" applyProtection="1">
      <alignment horizontal="center" vertical="top"/>
    </xf>
    <xf numFmtId="0" fontId="0" fillId="0" borderId="0" xfId="0" applyAlignment="1" applyProtection="1">
      <alignment vertical="center"/>
    </xf>
    <xf numFmtId="0" fontId="15" fillId="2" borderId="31" xfId="0" applyFont="1" applyFill="1" applyBorder="1" applyAlignment="1" applyProtection="1">
      <alignment vertical="center"/>
      <protection locked="0"/>
    </xf>
    <xf numFmtId="0" fontId="34" fillId="2" borderId="31" xfId="0" applyFont="1" applyFill="1" applyBorder="1" applyAlignment="1" applyProtection="1">
      <alignment horizontal="left" vertical="center"/>
      <protection locked="0"/>
    </xf>
    <xf numFmtId="4" fontId="0" fillId="2" borderId="13" xfId="0" applyNumberFormat="1" applyFill="1" applyBorder="1" applyProtection="1">
      <protection locked="0"/>
    </xf>
    <xf numFmtId="4" fontId="0" fillId="2" borderId="10" xfId="0" applyNumberFormat="1" applyFill="1" applyBorder="1" applyProtection="1">
      <protection locked="0"/>
    </xf>
    <xf numFmtId="43" fontId="0" fillId="0" borderId="13" xfId="1" applyFont="1" applyFill="1" applyBorder="1" applyAlignment="1" applyProtection="1"/>
    <xf numFmtId="43" fontId="0" fillId="0" borderId="10" xfId="1" applyFont="1" applyFill="1" applyBorder="1" applyAlignment="1" applyProtection="1"/>
    <xf numFmtId="43" fontId="0" fillId="0" borderId="17" xfId="1" applyFont="1" applyFill="1" applyBorder="1" applyAlignment="1" applyProtection="1"/>
    <xf numFmtId="4" fontId="0" fillId="2" borderId="17" xfId="0" applyNumberFormat="1" applyFill="1" applyBorder="1" applyProtection="1">
      <protection locked="0"/>
    </xf>
    <xf numFmtId="49" fontId="0" fillId="2" borderId="13" xfId="0" applyNumberFormat="1" applyFill="1" applyBorder="1" applyAlignment="1" applyProtection="1">
      <alignment horizontal="left"/>
      <protection locked="0"/>
    </xf>
    <xf numFmtId="49" fontId="0" fillId="2" borderId="17" xfId="0" applyNumberFormat="1" applyFill="1" applyBorder="1" applyAlignment="1" applyProtection="1">
      <alignment horizontal="left"/>
      <protection locked="0"/>
    </xf>
    <xf numFmtId="49" fontId="27" fillId="2" borderId="30" xfId="0" applyNumberFormat="1" applyFont="1" applyFill="1" applyBorder="1" applyAlignment="1" applyProtection="1">
      <alignment horizontal="center" vertical="center"/>
      <protection locked="0"/>
    </xf>
    <xf numFmtId="10" fontId="15" fillId="2" borderId="30" xfId="0" applyNumberFormat="1" applyFont="1" applyFill="1" applyBorder="1" applyAlignment="1" applyProtection="1">
      <alignment horizontal="center" vertical="center"/>
      <protection locked="0"/>
    </xf>
    <xf numFmtId="0" fontId="0" fillId="0" borderId="36" xfId="0" applyBorder="1" applyAlignment="1">
      <alignment horizontal="left" vertical="top" wrapText="1"/>
    </xf>
    <xf numFmtId="0" fontId="0" fillId="0" borderId="1" xfId="0" applyBorder="1" applyAlignment="1" applyProtection="1">
      <alignment horizontal="left"/>
    </xf>
    <xf numFmtId="165" fontId="35" fillId="0" borderId="0" xfId="0" applyNumberFormat="1" applyFont="1" applyProtection="1"/>
    <xf numFmtId="165" fontId="35" fillId="0" borderId="1" xfId="0" applyNumberFormat="1" applyFont="1" applyBorder="1" applyProtection="1"/>
    <xf numFmtId="165" fontId="35" fillId="0" borderId="0" xfId="0" applyNumberFormat="1" applyFont="1" applyAlignment="1" applyProtection="1">
      <alignment vertical="center"/>
    </xf>
    <xf numFmtId="165" fontId="2" fillId="0" borderId="0" xfId="0" applyNumberFormat="1" applyFont="1" applyAlignment="1" applyProtection="1">
      <alignment horizontal="left"/>
    </xf>
    <xf numFmtId="165" fontId="36" fillId="0" borderId="0" xfId="0" applyNumberFormat="1" applyFont="1" applyAlignment="1" applyProtection="1">
      <alignment horizontal="left"/>
    </xf>
    <xf numFmtId="165" fontId="2" fillId="0" borderId="1" xfId="0" applyNumberFormat="1" applyFont="1" applyBorder="1" applyAlignment="1" applyProtection="1">
      <alignment horizontal="left"/>
    </xf>
    <xf numFmtId="165" fontId="36" fillId="0" borderId="1" xfId="0" applyNumberFormat="1" applyFont="1" applyBorder="1" applyAlignment="1" applyProtection="1">
      <alignment horizontal="left"/>
    </xf>
    <xf numFmtId="49" fontId="23" fillId="0" borderId="0" xfId="0" applyNumberFormat="1" applyFont="1" applyAlignment="1" applyProtection="1">
      <alignment horizontal="left" vertical="center"/>
    </xf>
    <xf numFmtId="164" fontId="0" fillId="0" borderId="0" xfId="0" applyNumberFormat="1" applyProtection="1"/>
    <xf numFmtId="14" fontId="1" fillId="0" borderId="0" xfId="0" applyNumberFormat="1" applyFont="1" applyProtection="1"/>
    <xf numFmtId="0" fontId="1" fillId="0" borderId="0" xfId="0" applyFont="1" applyAlignment="1" applyProtection="1">
      <alignment horizontal="left"/>
    </xf>
    <xf numFmtId="14" fontId="1" fillId="0" borderId="0" xfId="0" applyNumberFormat="1" applyFont="1" applyAlignment="1" applyProtection="1">
      <alignment horizontal="center"/>
    </xf>
    <xf numFmtId="16" fontId="1" fillId="0" borderId="0" xfId="0" applyNumberFormat="1" applyFont="1" applyAlignment="1" applyProtection="1">
      <alignment horizontal="center"/>
      <protection locked="0"/>
    </xf>
    <xf numFmtId="14" fontId="1" fillId="0" borderId="0" xfId="0" applyNumberFormat="1" applyFont="1" applyAlignment="1" applyProtection="1">
      <alignment horizontal="center" vertical="top"/>
      <protection locked="0"/>
    </xf>
    <xf numFmtId="0" fontId="0" fillId="0" borderId="10" xfId="0" applyBorder="1" applyAlignment="1" applyProtection="1">
      <alignment horizontal="left"/>
    </xf>
    <xf numFmtId="0" fontId="0" fillId="0" borderId="4" xfId="0" applyBorder="1" applyAlignment="1" applyProtection="1">
      <alignment horizontal="center" vertical="center" wrapText="1"/>
    </xf>
    <xf numFmtId="0" fontId="0" fillId="0" borderId="1" xfId="0" applyBorder="1" applyAlignment="1" applyProtection="1">
      <alignment horizontal="center" vertical="center" wrapText="1"/>
    </xf>
    <xf numFmtId="43" fontId="0" fillId="0" borderId="10" xfId="1" applyFont="1" applyFill="1" applyBorder="1" applyAlignment="1" applyProtection="1"/>
    <xf numFmtId="43" fontId="0" fillId="0" borderId="15" xfId="1" applyFont="1" applyFill="1" applyBorder="1" applyAlignment="1" applyProtection="1"/>
    <xf numFmtId="0" fontId="19" fillId="0" borderId="4" xfId="0" applyFont="1" applyBorder="1" applyAlignment="1" applyProtection="1">
      <alignment horizontal="center"/>
    </xf>
    <xf numFmtId="0" fontId="0" fillId="0" borderId="0" xfId="0" applyAlignment="1">
      <alignment horizontal="center" wrapText="1"/>
    </xf>
    <xf numFmtId="0" fontId="0" fillId="0" borderId="0" xfId="0" applyAlignment="1">
      <alignment wrapText="1"/>
    </xf>
    <xf numFmtId="0" fontId="0" fillId="0" borderId="0" xfId="0" applyAlignment="1">
      <alignment horizontal="left" vertical="center" wrapText="1"/>
    </xf>
    <xf numFmtId="0" fontId="1" fillId="0" borderId="0" xfId="0" applyFont="1"/>
    <xf numFmtId="0" fontId="1" fillId="0" borderId="0" xfId="0" applyFont="1" applyAlignment="1">
      <alignment horizontal="right"/>
    </xf>
    <xf numFmtId="4" fontId="0" fillId="0" borderId="0" xfId="0" applyNumberFormat="1"/>
    <xf numFmtId="4" fontId="0" fillId="0" borderId="7" xfId="0" applyNumberFormat="1" applyBorder="1"/>
    <xf numFmtId="0" fontId="37" fillId="0" borderId="0" xfId="0" applyFont="1" applyAlignment="1" applyProtection="1">
      <alignment horizontal="right" vertical="top"/>
    </xf>
    <xf numFmtId="0" fontId="38" fillId="0" borderId="0" xfId="0" applyFont="1" applyAlignment="1" applyProtection="1">
      <alignment horizontal="right" vertical="top"/>
    </xf>
    <xf numFmtId="0" fontId="6" fillId="0" borderId="0" xfId="0" applyFont="1" applyProtection="1"/>
    <xf numFmtId="0" fontId="1" fillId="0" borderId="0" xfId="0" applyFont="1" applyProtection="1"/>
    <xf numFmtId="0" fontId="0" fillId="0" borderId="0" xfId="0" applyProtection="1"/>
    <xf numFmtId="0" fontId="2" fillId="0" borderId="27" xfId="0" applyFont="1" applyBorder="1" applyAlignment="1">
      <alignment horizontal="left" vertical="top" wrapText="1"/>
    </xf>
    <xf numFmtId="0" fontId="1" fillId="0" borderId="2" xfId="0" applyFont="1" applyBorder="1" applyAlignment="1" applyProtection="1">
      <alignment horizontal="center"/>
    </xf>
    <xf numFmtId="0" fontId="1" fillId="0" borderId="0" xfId="0" applyFont="1" applyAlignment="1" applyProtection="1">
      <alignment horizontal="left"/>
    </xf>
    <xf numFmtId="0" fontId="0" fillId="0" borderId="0" xfId="0" applyAlignment="1">
      <alignment horizontal="center"/>
    </xf>
    <xf numFmtId="0" fontId="2" fillId="0" borderId="6" xfId="0" applyFont="1" applyBorder="1" applyAlignment="1">
      <alignment horizontal="left" vertical="center" wrapText="1"/>
    </xf>
    <xf numFmtId="0" fontId="2" fillId="0" borderId="0" xfId="0" applyFont="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1" xfId="0" applyFont="1" applyBorder="1" applyAlignment="1">
      <alignment horizontal="left" vertical="center" wrapText="1"/>
    </xf>
    <xf numFmtId="0" fontId="2" fillId="0" borderId="9" xfId="0" applyFont="1" applyBorder="1" applyAlignment="1">
      <alignment horizontal="left" vertical="center" wrapText="1"/>
    </xf>
    <xf numFmtId="43" fontId="0" fillId="0" borderId="17" xfId="1" applyFont="1" applyFill="1" applyBorder="1" applyAlignment="1" applyProtection="1"/>
    <xf numFmtId="43" fontId="0" fillId="0" borderId="18" xfId="1" applyFont="1" applyFill="1" applyBorder="1" applyAlignment="1" applyProtection="1"/>
    <xf numFmtId="0" fontId="2" fillId="0" borderId="26" xfId="0" applyFont="1" applyBorder="1" applyAlignment="1">
      <alignment horizontal="left" vertical="top" wrapText="1"/>
    </xf>
    <xf numFmtId="0" fontId="0" fillId="0" borderId="27" xfId="0" applyBorder="1" applyAlignment="1">
      <alignment horizontal="left" vertical="top" wrapText="1"/>
    </xf>
    <xf numFmtId="44" fontId="1" fillId="0" borderId="0" xfId="0" applyNumberFormat="1" applyFont="1"/>
    <xf numFmtId="0" fontId="12" fillId="0" borderId="0" xfId="0" applyFont="1" applyAlignment="1">
      <alignment horizontal="center" vertical="center"/>
    </xf>
    <xf numFmtId="0" fontId="13" fillId="0" borderId="0" xfId="0" applyFont="1" applyAlignment="1">
      <alignment horizontal="center"/>
    </xf>
    <xf numFmtId="0" fontId="0" fillId="6" borderId="19" xfId="0" applyFill="1" applyBorder="1" applyAlignment="1">
      <alignment vertical="center" wrapText="1"/>
    </xf>
    <xf numFmtId="0" fontId="0" fillId="6" borderId="20" xfId="0" applyFill="1" applyBorder="1" applyAlignment="1">
      <alignment vertical="center" wrapText="1"/>
    </xf>
    <xf numFmtId="0" fontId="0" fillId="6" borderId="21" xfId="0" applyFill="1" applyBorder="1" applyAlignment="1">
      <alignment vertical="center" wrapText="1"/>
    </xf>
    <xf numFmtId="0" fontId="10" fillId="0" borderId="0" xfId="0" applyFont="1" applyAlignment="1">
      <alignment horizontal="left" vertical="center"/>
    </xf>
    <xf numFmtId="0" fontId="0" fillId="0" borderId="0" xfId="0" applyAlignment="1">
      <alignment horizontal="left" vertical="center"/>
    </xf>
    <xf numFmtId="0" fontId="0" fillId="0" borderId="4" xfId="0" applyBorder="1" applyAlignment="1" applyProtection="1">
      <alignment horizontal="center" wrapText="1"/>
    </xf>
    <xf numFmtId="0" fontId="0" fillId="0" borderId="1" xfId="0" applyBorder="1" applyAlignment="1" applyProtection="1">
      <alignment horizontal="center" wrapText="1"/>
    </xf>
    <xf numFmtId="0" fontId="3" fillId="0" borderId="0" xfId="0" applyFont="1"/>
    <xf numFmtId="0" fontId="0" fillId="0" borderId="0" xfId="0"/>
    <xf numFmtId="0" fontId="15" fillId="2" borderId="34" xfId="0" applyFont="1" applyFill="1" applyBorder="1" applyAlignment="1" applyProtection="1">
      <alignment vertical="center"/>
      <protection locked="0"/>
    </xf>
    <xf numFmtId="0" fontId="15" fillId="0" borderId="29" xfId="0" applyFont="1" applyBorder="1" applyProtection="1">
      <protection locked="0"/>
    </xf>
    <xf numFmtId="0" fontId="15" fillId="0" borderId="35" xfId="0" applyFont="1" applyBorder="1" applyProtection="1">
      <protection locked="0"/>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0" xfId="0" applyAlignment="1">
      <alignment horizontal="left" vertical="top"/>
    </xf>
    <xf numFmtId="43" fontId="0" fillId="0" borderId="13" xfId="1" applyFont="1" applyFill="1" applyBorder="1" applyAlignment="1" applyProtection="1"/>
    <xf numFmtId="43" fontId="0" fillId="0" borderId="33" xfId="1" applyFont="1" applyFill="1" applyBorder="1" applyAlignment="1" applyProtection="1"/>
    <xf numFmtId="0" fontId="15" fillId="2" borderId="34" xfId="0" applyFont="1" applyFill="1" applyBorder="1" applyAlignment="1" applyProtection="1">
      <alignment horizontal="left" vertical="center"/>
      <protection locked="0"/>
    </xf>
    <xf numFmtId="0" fontId="15" fillId="2" borderId="29" xfId="0" applyFont="1" applyFill="1" applyBorder="1" applyAlignment="1" applyProtection="1">
      <alignment horizontal="left" vertical="center"/>
      <protection locked="0"/>
    </xf>
    <xf numFmtId="0" fontId="15" fillId="2" borderId="35" xfId="0" applyFont="1" applyFill="1" applyBorder="1" applyAlignment="1" applyProtection="1">
      <alignment horizontal="left" vertical="center"/>
      <protection locked="0"/>
    </xf>
    <xf numFmtId="0" fontId="0" fillId="0" borderId="1" xfId="0" applyBorder="1" applyAlignment="1" applyProtection="1">
      <alignment horizontal="center"/>
    </xf>
    <xf numFmtId="0" fontId="0" fillId="0" borderId="9" xfId="0" applyBorder="1" applyAlignment="1" applyProtection="1">
      <alignment horizontal="center"/>
    </xf>
    <xf numFmtId="0" fontId="0" fillId="0" borderId="3" xfId="0" applyBorder="1" applyAlignment="1" applyProtection="1">
      <alignment horizontal="center" wrapText="1"/>
    </xf>
    <xf numFmtId="0" fontId="0" fillId="0" borderId="8" xfId="0" applyBorder="1" applyAlignment="1" applyProtection="1">
      <alignment horizontal="center" wrapText="1"/>
    </xf>
    <xf numFmtId="0" fontId="0" fillId="0" borderId="0" xfId="0" applyAlignment="1" applyProtection="1">
      <alignment horizontal="left" vertical="center"/>
      <protection locked="0"/>
    </xf>
    <xf numFmtId="0" fontId="1" fillId="0" borderId="0" xfId="0" applyFont="1" applyAlignment="1" applyProtection="1">
      <alignment horizontal="center"/>
      <protection locked="0"/>
    </xf>
    <xf numFmtId="14" fontId="1" fillId="0" borderId="0" xfId="0" applyNumberFormat="1" applyFont="1" applyAlignment="1" applyProtection="1">
      <alignment horizontal="center"/>
      <protection locked="0"/>
    </xf>
    <xf numFmtId="0" fontId="17" fillId="0" borderId="0" xfId="0" applyFont="1" applyAlignment="1">
      <alignment horizontal="center" vertical="center"/>
    </xf>
    <xf numFmtId="0" fontId="0" fillId="0" borderId="0" xfId="0" applyAlignment="1" applyProtection="1">
      <alignment horizontal="left"/>
    </xf>
    <xf numFmtId="0" fontId="25" fillId="0" borderId="0" xfId="0" applyFont="1" applyAlignment="1">
      <alignment horizontal="right"/>
    </xf>
    <xf numFmtId="3" fontId="24" fillId="0" borderId="0" xfId="0" applyNumberFormat="1" applyFont="1"/>
    <xf numFmtId="0" fontId="24" fillId="0" borderId="0" xfId="0" applyFont="1"/>
    <xf numFmtId="4" fontId="6" fillId="4" borderId="11" xfId="0" applyNumberFormat="1" applyFont="1" applyFill="1" applyBorder="1" applyProtection="1"/>
    <xf numFmtId="4" fontId="6" fillId="4" borderId="12" xfId="0" applyNumberFormat="1" applyFont="1" applyFill="1" applyBorder="1" applyProtection="1"/>
    <xf numFmtId="0" fontId="9" fillId="0" borderId="0" xfId="0" applyFont="1" applyAlignment="1">
      <alignment horizontal="left" vertical="center"/>
    </xf>
    <xf numFmtId="0" fontId="30" fillId="0" borderId="0" xfId="0" applyFont="1" applyAlignment="1">
      <alignment horizontal="center" vertical="center"/>
    </xf>
    <xf numFmtId="0" fontId="3" fillId="0" borderId="2" xfId="0" applyFont="1" applyBorder="1"/>
    <xf numFmtId="0" fontId="0" fillId="0" borderId="2" xfId="0" applyBorder="1"/>
    <xf numFmtId="43" fontId="0" fillId="0" borderId="0" xfId="1" applyFont="1" applyBorder="1" applyAlignment="1"/>
    <xf numFmtId="0" fontId="8" fillId="0" borderId="22" xfId="0" applyFont="1" applyBorder="1"/>
    <xf numFmtId="0" fontId="8" fillId="0" borderId="2" xfId="0" applyFont="1" applyBorder="1"/>
    <xf numFmtId="0" fontId="8" fillId="0" borderId="23" xfId="0" applyFont="1" applyBorder="1"/>
    <xf numFmtId="0" fontId="28" fillId="2" borderId="3" xfId="0" applyFont="1" applyFill="1" applyBorder="1" applyAlignment="1" applyProtection="1">
      <alignment horizontal="left" vertical="top" wrapText="1"/>
      <protection locked="0"/>
    </xf>
    <xf numFmtId="0" fontId="28" fillId="2" borderId="4" xfId="0" applyFont="1" applyFill="1" applyBorder="1" applyAlignment="1" applyProtection="1">
      <alignment horizontal="left" vertical="top" wrapText="1"/>
      <protection locked="0"/>
    </xf>
    <xf numFmtId="0" fontId="28" fillId="2" borderId="5" xfId="0" applyFont="1" applyFill="1" applyBorder="1" applyAlignment="1" applyProtection="1">
      <alignment horizontal="left" vertical="top" wrapText="1"/>
      <protection locked="0"/>
    </xf>
    <xf numFmtId="0" fontId="28" fillId="2" borderId="6" xfId="0" applyFont="1" applyFill="1" applyBorder="1" applyAlignment="1" applyProtection="1">
      <alignment horizontal="left" vertical="top" wrapText="1"/>
      <protection locked="0"/>
    </xf>
    <xf numFmtId="0" fontId="28" fillId="2" borderId="0" xfId="0" applyFont="1" applyFill="1" applyAlignment="1" applyProtection="1">
      <alignment horizontal="left" vertical="top" wrapText="1"/>
      <protection locked="0"/>
    </xf>
    <xf numFmtId="0" fontId="28" fillId="2" borderId="7" xfId="0" applyFont="1" applyFill="1" applyBorder="1" applyAlignment="1" applyProtection="1">
      <alignment horizontal="left" vertical="top" wrapText="1"/>
      <protection locked="0"/>
    </xf>
    <xf numFmtId="0" fontId="28" fillId="2" borderId="8" xfId="0" applyFont="1" applyFill="1" applyBorder="1" applyAlignment="1" applyProtection="1">
      <alignment horizontal="left" vertical="top" wrapText="1"/>
      <protection locked="0"/>
    </xf>
    <xf numFmtId="0" fontId="28" fillId="2" borderId="1" xfId="0" applyFont="1" applyFill="1" applyBorder="1" applyAlignment="1" applyProtection="1">
      <alignment horizontal="left" vertical="top" wrapText="1"/>
      <protection locked="0"/>
    </xf>
    <xf numFmtId="0" fontId="28" fillId="2" borderId="9" xfId="0" applyFont="1" applyFill="1" applyBorder="1" applyAlignment="1" applyProtection="1">
      <alignment horizontal="left" vertical="top" wrapText="1"/>
      <protection locked="0"/>
    </xf>
    <xf numFmtId="0" fontId="28" fillId="0" borderId="19" xfId="0" applyFont="1" applyBorder="1" applyAlignment="1">
      <alignment horizontal="left" vertical="center" wrapText="1"/>
    </xf>
    <xf numFmtId="0" fontId="28" fillId="0" borderId="20" xfId="0" applyFont="1" applyBorder="1" applyAlignment="1">
      <alignment horizontal="left" vertical="center" wrapText="1"/>
    </xf>
    <xf numFmtId="0" fontId="28" fillId="0" borderId="21" xfId="0" applyFont="1" applyBorder="1" applyAlignment="1">
      <alignment horizontal="left" vertical="center" wrapText="1"/>
    </xf>
    <xf numFmtId="0" fontId="16" fillId="0" borderId="1" xfId="0" applyFont="1" applyBorder="1" applyAlignment="1" applyProtection="1">
      <alignment horizontal="left" vertical="center"/>
    </xf>
    <xf numFmtId="0" fontId="23" fillId="2" borderId="24" xfId="0" applyFont="1" applyFill="1" applyBorder="1" applyAlignment="1" applyProtection="1">
      <alignment horizontal="left" vertical="center"/>
      <protection locked="0"/>
    </xf>
    <xf numFmtId="0" fontId="23" fillId="2" borderId="1" xfId="0" applyFont="1" applyFill="1" applyBorder="1" applyAlignment="1" applyProtection="1">
      <alignment horizontal="left" vertical="center"/>
      <protection locked="0"/>
    </xf>
    <xf numFmtId="14" fontId="0" fillId="2" borderId="1" xfId="0" applyNumberFormat="1" applyFill="1" applyBorder="1" applyAlignment="1" applyProtection="1">
      <alignment horizontal="left"/>
      <protection locked="0"/>
    </xf>
    <xf numFmtId="14" fontId="0" fillId="2" borderId="25" xfId="0" applyNumberFormat="1" applyFill="1" applyBorder="1" applyAlignment="1" applyProtection="1">
      <alignment horizontal="left"/>
      <protection locked="0"/>
    </xf>
    <xf numFmtId="0" fontId="8" fillId="0" borderId="0" xfId="0" applyFont="1" applyAlignment="1">
      <alignment horizontal="left"/>
    </xf>
    <xf numFmtId="0" fontId="6" fillId="0" borderId="0" xfId="0" applyFont="1" applyAlignment="1">
      <alignment horizontal="left"/>
    </xf>
    <xf numFmtId="10" fontId="15" fillId="2" borderId="8" xfId="0" applyNumberFormat="1" applyFont="1" applyFill="1" applyBorder="1" applyAlignment="1" applyProtection="1">
      <alignment horizontal="center" vertical="center"/>
      <protection locked="0"/>
    </xf>
    <xf numFmtId="10" fontId="15" fillId="2" borderId="1" xfId="0" applyNumberFormat="1" applyFont="1" applyFill="1" applyBorder="1" applyAlignment="1" applyProtection="1">
      <alignment horizontal="center" vertical="center"/>
      <protection locked="0"/>
    </xf>
    <xf numFmtId="10" fontId="15" fillId="2" borderId="9" xfId="0" applyNumberFormat="1" applyFont="1" applyFill="1" applyBorder="1" applyAlignment="1" applyProtection="1">
      <alignment horizontal="center" vertical="center"/>
      <protection locked="0"/>
    </xf>
    <xf numFmtId="0" fontId="2" fillId="0" borderId="0" xfId="0" applyFont="1" applyAlignment="1" applyProtection="1">
      <alignment horizontal="center" vertical="top"/>
    </xf>
    <xf numFmtId="0" fontId="0" fillId="0" borderId="0" xfId="0" applyAlignment="1" applyProtection="1">
      <alignment horizontal="center" vertical="top"/>
    </xf>
    <xf numFmtId="42" fontId="15" fillId="2" borderId="34" xfId="0" applyNumberFormat="1" applyFont="1" applyFill="1" applyBorder="1" applyAlignment="1" applyProtection="1">
      <alignment horizontal="center" vertical="center"/>
      <protection locked="0"/>
    </xf>
    <xf numFmtId="0" fontId="15" fillId="2" borderId="35" xfId="0" applyFont="1" applyFill="1" applyBorder="1" applyAlignment="1" applyProtection="1">
      <alignment vertical="center"/>
      <protection locked="0"/>
    </xf>
    <xf numFmtId="0" fontId="2" fillId="0" borderId="0" xfId="0" applyFont="1" applyAlignment="1" applyProtection="1">
      <alignment horizontal="left" vertical="top"/>
    </xf>
    <xf numFmtId="0" fontId="0" fillId="0" borderId="0" xfId="0" applyAlignment="1" applyProtection="1">
      <alignment horizontal="left" vertical="top"/>
    </xf>
    <xf numFmtId="0" fontId="25" fillId="0" borderId="4" xfId="0" applyFont="1" applyBorder="1" applyAlignment="1" applyProtection="1">
      <alignment horizontal="center" wrapText="1"/>
    </xf>
    <xf numFmtId="0" fontId="25" fillId="0" borderId="1" xfId="0" applyFont="1" applyBorder="1" applyAlignment="1" applyProtection="1">
      <alignment horizontal="center" wrapText="1"/>
    </xf>
    <xf numFmtId="0" fontId="0" fillId="0" borderId="13" xfId="0" applyBorder="1" applyAlignment="1" applyProtection="1">
      <alignment horizontal="left"/>
    </xf>
    <xf numFmtId="0" fontId="2" fillId="0" borderId="4" xfId="0" applyFont="1" applyBorder="1" applyAlignment="1" applyProtection="1">
      <alignment horizontal="left" vertical="top"/>
    </xf>
    <xf numFmtId="0" fontId="32" fillId="0" borderId="0" xfId="2" applyAlignment="1" applyProtection="1">
      <alignment horizontal="left" vertical="center"/>
      <protection locked="0"/>
    </xf>
    <xf numFmtId="0" fontId="2" fillId="0" borderId="1" xfId="0" applyFont="1" applyBorder="1" applyAlignment="1" applyProtection="1">
      <alignment horizontal="center" vertical="top"/>
    </xf>
    <xf numFmtId="0" fontId="0" fillId="0" borderId="1" xfId="0" applyBorder="1" applyAlignment="1" applyProtection="1">
      <alignment vertical="top"/>
    </xf>
    <xf numFmtId="0" fontId="2" fillId="0" borderId="0" xfId="0" applyFont="1" applyAlignment="1" applyProtection="1">
      <alignment horizontal="right" vertical="top"/>
    </xf>
    <xf numFmtId="0" fontId="2" fillId="0" borderId="0" xfId="0" applyFont="1" applyAlignment="1" applyProtection="1">
      <alignment horizontal="right" vertical="center"/>
    </xf>
    <xf numFmtId="0" fontId="0" fillId="0" borderId="4" xfId="0" applyBorder="1" applyAlignment="1" applyProtection="1">
      <alignment horizontal="center"/>
    </xf>
    <xf numFmtId="0" fontId="0" fillId="0" borderId="5" xfId="0" applyBorder="1" applyAlignment="1" applyProtection="1">
      <alignment horizontal="center"/>
    </xf>
    <xf numFmtId="0" fontId="0" fillId="0" borderId="0" xfId="0" applyAlignment="1" applyProtection="1">
      <alignment horizontal="left" vertical="top" wrapText="1"/>
    </xf>
    <xf numFmtId="0" fontId="0" fillId="0" borderId="17" xfId="0" applyBorder="1" applyAlignment="1" applyProtection="1">
      <alignment horizontal="left"/>
    </xf>
    <xf numFmtId="0" fontId="0" fillId="5" borderId="0" xfId="0" applyFill="1" applyAlignment="1" applyProtection="1">
      <alignment horizontal="center" vertical="center"/>
    </xf>
    <xf numFmtId="0" fontId="0" fillId="3" borderId="0" xfId="0" applyFill="1" applyAlignment="1" applyProtection="1">
      <alignment horizontal="center" vertical="center"/>
    </xf>
  </cellXfs>
  <cellStyles count="3">
    <cellStyle name="Comma" xfId="1" builtinId="3"/>
    <cellStyle name="Hyperlink" xfId="2" builtinId="8"/>
    <cellStyle name="Normal" xfId="0" builtinId="0" customBuiltin="1"/>
  </cellStyles>
  <dxfs count="16">
    <dxf>
      <font>
        <b/>
        <i val="0"/>
      </font>
      <fill>
        <patternFill>
          <bgColor rgb="FF00B050"/>
        </patternFill>
      </fill>
    </dxf>
    <dxf>
      <font>
        <b/>
        <i val="0"/>
      </font>
      <fill>
        <patternFill>
          <bgColor rgb="FFFF0000"/>
        </patternFill>
      </fill>
    </dxf>
    <dxf>
      <fill>
        <patternFill>
          <bgColor rgb="FFFFFF00"/>
        </patternFill>
      </fill>
    </dxf>
    <dxf>
      <fill>
        <patternFill>
          <bgColor rgb="FFFFFF00"/>
        </patternFill>
      </fill>
    </dxf>
    <dxf>
      <font>
        <b/>
        <i val="0"/>
        <color theme="5" tint="-0.499984740745262"/>
      </font>
    </dxf>
    <dxf>
      <fill>
        <patternFill>
          <bgColor rgb="FFFFFF00"/>
        </patternFill>
      </fill>
    </dxf>
    <dxf>
      <font>
        <b/>
        <i val="0"/>
        <color theme="5" tint="-0.499984740745262"/>
      </font>
    </dxf>
    <dxf>
      <fill>
        <patternFill>
          <bgColor rgb="FFFFFF00"/>
        </patternFill>
      </fill>
    </dxf>
    <dxf>
      <fill>
        <patternFill>
          <bgColor rgb="FFFFFF00"/>
        </patternFill>
      </fill>
    </dxf>
    <dxf>
      <font>
        <b/>
        <i val="0"/>
        <color theme="5" tint="-0.499984740745262"/>
      </font>
    </dxf>
    <dxf>
      <font>
        <b/>
        <i val="0"/>
        <color theme="5" tint="-0.499984740745262"/>
      </font>
    </dxf>
    <dxf>
      <font>
        <b/>
        <i val="0"/>
        <color theme="5" tint="-0.499984740745262"/>
      </font>
    </dxf>
    <dxf>
      <font>
        <b/>
        <i val="0"/>
        <color theme="5" tint="-0.499984740745262"/>
      </font>
    </dxf>
    <dxf>
      <font>
        <b/>
        <i val="0"/>
        <color theme="5" tint="-0.499984740745262"/>
      </font>
    </dxf>
    <dxf>
      <fill>
        <patternFill>
          <bgColor rgb="FFFFFF00"/>
        </patternFill>
      </fill>
    </dxf>
    <dxf>
      <font>
        <b/>
        <i val="0"/>
        <color theme="5" tint="-0.499984740745262"/>
      </font>
    </dxf>
  </dxfs>
  <tableStyles count="0" defaultTableStyle="TableStyleMedium2" defaultPivotStyle="PivotStyleLight16"/>
  <colors>
    <mruColors>
      <color rgb="FFFF0000"/>
      <color rgb="FF990033"/>
      <color rgb="FFCC0000"/>
      <color rgb="FFFF3300"/>
      <color rgb="FFFF99CC"/>
      <color rgb="FFFF99FF"/>
      <color rgb="FFFF9999"/>
      <color rgb="FFFF7C80"/>
      <color rgb="FFFF5050"/>
      <color rgb="FFFA5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15</xdr:col>
      <xdr:colOff>66675</xdr:colOff>
      <xdr:row>0</xdr:row>
      <xdr:rowOff>77372</xdr:rowOff>
    </xdr:from>
    <xdr:to>
      <xdr:col>20</xdr:col>
      <xdr:colOff>30421</xdr:colOff>
      <xdr:row>2</xdr:row>
      <xdr:rowOff>228004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86275" y="77372"/>
          <a:ext cx="2447925" cy="60783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umaine.edu/ora/institutional-information/" TargetMode="External"/><Relationship Id="rId7" Type="http://schemas.openxmlformats.org/officeDocument/2006/relationships/comments" Target="../comments1.xml"/><Relationship Id="rId2" Type="http://schemas.openxmlformats.org/officeDocument/2006/relationships/hyperlink" Target="https://umaine.edu/ora/proposals/indirect-costs-fa/rates/" TargetMode="External"/><Relationship Id="rId1" Type="http://schemas.openxmlformats.org/officeDocument/2006/relationships/hyperlink" Target="https://umaine.edu/ora/award-management/budget-revisions/"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S156"/>
  <sheetViews>
    <sheetView tabSelected="1" zoomScaleNormal="100" workbookViewId="0">
      <selection activeCell="Y158" sqref="Y158"/>
    </sheetView>
  </sheetViews>
  <sheetFormatPr defaultColWidth="8.85546875" defaultRowHeight="15" x14ac:dyDescent="0.25"/>
  <cols>
    <col min="1" max="1" width="2.7109375" customWidth="1"/>
    <col min="2" max="2" width="9.7109375" customWidth="1"/>
    <col min="3" max="3" width="1.28515625" customWidth="1"/>
    <col min="4" max="4" width="8.7109375" customWidth="1"/>
    <col min="5" max="5" width="1.7109375" customWidth="1"/>
    <col min="6" max="6" width="3.7109375" customWidth="1"/>
    <col min="7" max="7" width="1.7109375" customWidth="1"/>
    <col min="8" max="8" width="14.7109375" customWidth="1"/>
    <col min="9" max="9" width="1" customWidth="1"/>
    <col min="10" max="10" width="6.7109375" customWidth="1"/>
    <col min="11" max="11" width="1.28515625" customWidth="1"/>
    <col min="12" max="12" width="5.85546875" customWidth="1"/>
    <col min="13" max="13" width="0.7109375" customWidth="1"/>
    <col min="14" max="14" width="1.85546875" customWidth="1"/>
    <col min="15" max="15" width="15.7109375" customWidth="1"/>
    <col min="16" max="16" width="0.85546875" customWidth="1"/>
    <col min="17" max="17" width="1.5703125" customWidth="1"/>
    <col min="18" max="18" width="15" customWidth="1"/>
    <col min="19" max="19" width="2.42578125" customWidth="1"/>
    <col min="20" max="20" width="17.140625" customWidth="1"/>
    <col min="21" max="21" width="1" customWidth="1"/>
    <col min="22" max="22" width="2.42578125" customWidth="1"/>
    <col min="23" max="23" width="8.140625" customWidth="1"/>
    <col min="24" max="24" width="4.5703125" customWidth="1"/>
    <col min="25" max="25" width="7" customWidth="1"/>
    <col min="26" max="26" width="2.7109375" style="12" customWidth="1"/>
    <col min="27" max="27" width="66.28515625" style="15" customWidth="1"/>
    <col min="28" max="29" width="2.7109375" style="12" customWidth="1"/>
    <col min="30" max="38" width="10.7109375" style="12" hidden="1" customWidth="1"/>
    <col min="39" max="39" width="2.7109375" style="12" customWidth="1"/>
    <col min="40" max="40" width="8.85546875" customWidth="1"/>
    <col min="41" max="41" width="11.28515625" customWidth="1"/>
    <col min="42" max="42" width="12.140625" customWidth="1"/>
    <col min="43" max="43" width="10.85546875" customWidth="1"/>
    <col min="44" max="45" width="8.85546875" customWidth="1"/>
  </cols>
  <sheetData>
    <row r="1" spans="1:39" x14ac:dyDescent="0.25">
      <c r="V1" s="9" t="s">
        <v>0</v>
      </c>
      <c r="W1" s="16" t="s">
        <v>1</v>
      </c>
      <c r="X1" s="167"/>
      <c r="Y1" s="167"/>
      <c r="AA1" s="47"/>
      <c r="AC1" s="12" t="s">
        <v>2</v>
      </c>
      <c r="AM1" s="12" t="s">
        <v>2</v>
      </c>
    </row>
    <row r="2" spans="1:39" ht="21" customHeight="1" x14ac:dyDescent="0.25">
      <c r="B2" s="177" t="s">
        <v>3</v>
      </c>
      <c r="C2" s="177"/>
      <c r="D2" s="147"/>
      <c r="E2" s="147"/>
      <c r="F2" s="147"/>
      <c r="G2" s="147"/>
      <c r="H2" s="147"/>
      <c r="I2" s="147"/>
      <c r="J2" s="147"/>
      <c r="K2" s="147"/>
      <c r="L2" s="147"/>
      <c r="M2" s="147"/>
      <c r="N2" s="147"/>
      <c r="O2" s="147"/>
      <c r="P2" s="6"/>
      <c r="Q2" s="141"/>
      <c r="R2" s="141"/>
      <c r="S2" s="141"/>
      <c r="T2" s="142"/>
      <c r="U2" s="142"/>
      <c r="V2" s="142"/>
      <c r="W2" s="142"/>
      <c r="X2" s="142"/>
      <c r="Y2" s="142"/>
      <c r="AA2" s="48"/>
    </row>
    <row r="3" spans="1:39" ht="18.75" x14ac:dyDescent="0.25">
      <c r="B3" s="146" t="s">
        <v>4</v>
      </c>
      <c r="C3" s="146"/>
      <c r="D3" s="147"/>
      <c r="E3" s="147"/>
      <c r="F3" s="147"/>
      <c r="G3" s="147"/>
      <c r="H3" s="147"/>
      <c r="I3" s="147"/>
      <c r="J3" s="147"/>
      <c r="K3" s="147"/>
      <c r="L3" s="147"/>
      <c r="M3" s="147"/>
      <c r="N3" s="147"/>
      <c r="O3" s="147"/>
      <c r="P3" s="8"/>
      <c r="Q3" s="142"/>
      <c r="R3" s="142"/>
      <c r="S3" s="142"/>
      <c r="T3" s="142"/>
      <c r="U3" s="142"/>
      <c r="V3" s="142"/>
      <c r="W3" s="142"/>
      <c r="X3" s="142"/>
      <c r="Y3" s="142"/>
      <c r="AA3" s="49"/>
    </row>
    <row r="4" spans="1:39" ht="24.75" customHeight="1" x14ac:dyDescent="0.25">
      <c r="B4" s="178" t="s">
        <v>5</v>
      </c>
      <c r="C4" s="178"/>
      <c r="D4" s="178"/>
      <c r="E4" s="178"/>
      <c r="F4" s="178"/>
      <c r="G4" s="178"/>
      <c r="H4" s="178"/>
      <c r="I4" s="178"/>
      <c r="J4" s="178"/>
      <c r="K4" s="178"/>
      <c r="L4" s="178"/>
      <c r="M4" s="178"/>
      <c r="N4" s="178"/>
      <c r="O4" s="178"/>
      <c r="P4" s="178"/>
      <c r="Q4" s="178"/>
      <c r="R4" s="178"/>
      <c r="S4" s="178"/>
      <c r="T4" s="178"/>
      <c r="U4" s="178"/>
      <c r="V4" s="178"/>
      <c r="W4" s="178"/>
      <c r="X4" s="178"/>
      <c r="Y4" s="178"/>
      <c r="AA4" s="69" t="s">
        <v>6</v>
      </c>
    </row>
    <row r="5" spans="1:39" ht="4.5" customHeight="1" thickBot="1" x14ac:dyDescent="0.35">
      <c r="A5" s="2"/>
      <c r="B5" s="150"/>
      <c r="C5" s="150"/>
      <c r="D5" s="151"/>
      <c r="E5" s="151"/>
      <c r="F5" s="151"/>
      <c r="G5" s="151"/>
      <c r="H5" s="151"/>
      <c r="I5" s="151"/>
      <c r="J5" s="151"/>
      <c r="K5" s="151"/>
      <c r="L5" s="151"/>
      <c r="M5" s="151"/>
      <c r="N5" s="151"/>
      <c r="O5" s="151"/>
      <c r="P5" s="151"/>
      <c r="Q5" s="151"/>
      <c r="R5" s="151"/>
      <c r="S5" s="151"/>
      <c r="T5" s="151"/>
      <c r="U5" s="151"/>
      <c r="V5" s="151"/>
      <c r="W5" s="151"/>
      <c r="X5" s="151"/>
      <c r="Y5" s="151"/>
      <c r="AA5" s="50"/>
    </row>
    <row r="6" spans="1:39" ht="30" customHeight="1" thickBot="1" x14ac:dyDescent="0.3">
      <c r="B6" s="143" t="s">
        <v>7</v>
      </c>
      <c r="C6" s="144"/>
      <c r="D6" s="144"/>
      <c r="E6" s="144"/>
      <c r="F6" s="144"/>
      <c r="G6" s="144"/>
      <c r="H6" s="144"/>
      <c r="I6" s="144"/>
      <c r="J6" s="144"/>
      <c r="K6" s="144"/>
      <c r="L6" s="144"/>
      <c r="M6" s="144"/>
      <c r="N6" s="144"/>
      <c r="O6" s="144"/>
      <c r="P6" s="144"/>
      <c r="Q6" s="144"/>
      <c r="R6" s="144"/>
      <c r="S6" s="144"/>
      <c r="T6" s="144"/>
      <c r="U6" s="144"/>
      <c r="V6" s="144"/>
      <c r="W6" s="144"/>
      <c r="X6" s="144"/>
      <c r="Y6" s="145"/>
      <c r="AA6" s="68" t="s">
        <v>8</v>
      </c>
    </row>
    <row r="7" spans="1:39" ht="5.25" customHeight="1" x14ac:dyDescent="0.3">
      <c r="A7" s="2"/>
      <c r="B7" s="179"/>
      <c r="C7" s="179"/>
      <c r="D7" s="180"/>
      <c r="E7" s="180"/>
      <c r="F7" s="180"/>
      <c r="G7" s="180"/>
      <c r="H7" s="180"/>
      <c r="I7" s="180"/>
      <c r="J7" s="180"/>
      <c r="K7" s="180"/>
      <c r="L7" s="180"/>
      <c r="M7" s="180"/>
      <c r="N7" s="180"/>
      <c r="O7" s="180"/>
      <c r="P7" s="180"/>
      <c r="Q7" s="180"/>
      <c r="R7" s="180"/>
      <c r="S7" s="180"/>
      <c r="T7" s="180"/>
      <c r="U7" s="180"/>
      <c r="V7" s="180"/>
      <c r="W7" s="180"/>
      <c r="X7" s="180"/>
      <c r="Y7" s="180"/>
      <c r="AA7" s="64"/>
    </row>
    <row r="8" spans="1:39" ht="17.25" customHeight="1" x14ac:dyDescent="0.3">
      <c r="A8" s="2"/>
      <c r="B8" s="202" t="s">
        <v>9</v>
      </c>
      <c r="C8" s="202"/>
      <c r="D8" s="203"/>
      <c r="E8" s="203"/>
      <c r="F8" s="203"/>
      <c r="G8" s="203"/>
      <c r="H8" s="203"/>
      <c r="I8" s="203"/>
      <c r="J8" s="203"/>
      <c r="K8" s="203"/>
      <c r="L8" s="203"/>
      <c r="M8" s="203"/>
      <c r="N8" s="203"/>
      <c r="O8" s="203"/>
      <c r="P8" s="203"/>
      <c r="Q8" s="203"/>
      <c r="R8" s="203"/>
      <c r="S8" s="203"/>
      <c r="T8" s="203"/>
      <c r="U8" s="203"/>
      <c r="V8" s="203"/>
      <c r="W8" s="203"/>
      <c r="X8" s="203"/>
      <c r="Y8" s="203"/>
      <c r="AA8" s="224" t="s">
        <v>10</v>
      </c>
    </row>
    <row r="9" spans="1:39" ht="3" customHeight="1" x14ac:dyDescent="0.3">
      <c r="A9" s="2"/>
      <c r="B9" s="150"/>
      <c r="C9" s="150"/>
      <c r="D9" s="151"/>
      <c r="E9" s="151"/>
      <c r="F9" s="151"/>
      <c r="G9" s="151"/>
      <c r="H9" s="151"/>
      <c r="I9" s="151"/>
      <c r="J9" s="151"/>
      <c r="K9" s="151"/>
      <c r="L9" s="151"/>
      <c r="M9" s="151"/>
      <c r="N9" s="151"/>
      <c r="O9" s="151"/>
      <c r="P9" s="151"/>
      <c r="Q9" s="151"/>
      <c r="R9" s="151"/>
      <c r="S9" s="151"/>
      <c r="T9" s="151"/>
      <c r="U9" s="151"/>
      <c r="V9" s="151"/>
      <c r="W9" s="151"/>
      <c r="X9" s="151"/>
      <c r="Y9" s="151"/>
      <c r="AA9" s="224"/>
    </row>
    <row r="10" spans="1:39" ht="15" customHeight="1" x14ac:dyDescent="0.25">
      <c r="A10" s="2"/>
      <c r="B10" s="152"/>
      <c r="C10" s="153"/>
      <c r="D10" s="153"/>
      <c r="E10" s="153"/>
      <c r="F10" s="153"/>
      <c r="G10" s="153"/>
      <c r="H10" s="153"/>
      <c r="I10" s="153"/>
      <c r="J10" s="153"/>
      <c r="K10" s="153"/>
      <c r="L10" s="153"/>
      <c r="M10" s="153"/>
      <c r="N10" s="153"/>
      <c r="O10" s="153"/>
      <c r="P10" s="153"/>
      <c r="Q10" s="153"/>
      <c r="R10" s="153"/>
      <c r="S10" s="153"/>
      <c r="T10" s="153"/>
      <c r="U10" s="153"/>
      <c r="V10" s="153"/>
      <c r="W10" s="153"/>
      <c r="X10" s="153"/>
      <c r="Y10" s="154"/>
      <c r="Z10" s="12" t="s">
        <v>0</v>
      </c>
      <c r="AA10" s="224"/>
    </row>
    <row r="11" spans="1:39" ht="12" customHeight="1" x14ac:dyDescent="0.25">
      <c r="A11" s="2"/>
      <c r="B11" s="155" t="s">
        <v>11</v>
      </c>
      <c r="C11" s="156"/>
      <c r="D11" s="156"/>
      <c r="E11" s="156"/>
      <c r="F11" s="156"/>
      <c r="G11" s="156"/>
      <c r="H11" s="156"/>
      <c r="I11" s="156"/>
      <c r="J11" s="156"/>
      <c r="K11" s="156"/>
      <c r="L11" s="156"/>
      <c r="M11" s="156"/>
      <c r="N11" s="156"/>
      <c r="O11" s="156"/>
      <c r="P11" s="156"/>
      <c r="Q11" s="156"/>
      <c r="R11" s="156"/>
      <c r="S11" s="156"/>
      <c r="T11" s="156"/>
      <c r="U11" s="156"/>
      <c r="V11" s="156"/>
      <c r="W11" s="156"/>
      <c r="X11" s="156"/>
      <c r="Y11" s="156"/>
      <c r="AA11" s="224"/>
    </row>
    <row r="12" spans="1:39" ht="15" customHeight="1" x14ac:dyDescent="0.25">
      <c r="A12" s="2"/>
      <c r="B12" s="160"/>
      <c r="C12" s="161"/>
      <c r="D12" s="161"/>
      <c r="E12" s="161"/>
      <c r="F12" s="161"/>
      <c r="G12" s="161"/>
      <c r="H12" s="161"/>
      <c r="I12" s="161"/>
      <c r="J12" s="161"/>
      <c r="K12" s="161"/>
      <c r="L12" s="161"/>
      <c r="M12" s="161"/>
      <c r="N12" s="161"/>
      <c r="O12" s="161"/>
      <c r="P12" s="161"/>
      <c r="Q12" s="162"/>
      <c r="R12" s="79"/>
      <c r="S12" s="79"/>
      <c r="T12" s="160"/>
      <c r="U12" s="161"/>
      <c r="V12" s="161"/>
      <c r="W12" s="161"/>
      <c r="X12" s="161"/>
      <c r="Y12" s="162"/>
      <c r="AA12" s="224"/>
    </row>
    <row r="13" spans="1:39" ht="12" customHeight="1" x14ac:dyDescent="0.25">
      <c r="A13" s="2"/>
      <c r="B13" s="155" t="s">
        <v>12</v>
      </c>
      <c r="C13" s="156"/>
      <c r="D13" s="156"/>
      <c r="E13" s="156"/>
      <c r="F13" s="156"/>
      <c r="G13" s="156"/>
      <c r="H13" s="156"/>
      <c r="I13" s="156"/>
      <c r="J13" s="156"/>
      <c r="K13" s="156"/>
      <c r="L13" s="156"/>
      <c r="M13" s="156"/>
      <c r="N13" s="156"/>
      <c r="O13" s="156"/>
      <c r="P13" s="156"/>
      <c r="Q13" s="156"/>
      <c r="R13" s="157"/>
      <c r="S13" s="157"/>
      <c r="T13" s="216" t="s">
        <v>13</v>
      </c>
      <c r="U13" s="216"/>
      <c r="V13" s="216"/>
      <c r="W13" s="216"/>
      <c r="X13" s="216"/>
      <c r="Y13" s="216"/>
      <c r="AA13" s="224"/>
    </row>
    <row r="14" spans="1:39" ht="9.9499999999999993" customHeight="1" x14ac:dyDescent="0.25">
      <c r="A14" s="15"/>
      <c r="B14" s="218" t="s">
        <v>14</v>
      </c>
      <c r="C14" s="218"/>
      <c r="D14" s="218"/>
      <c r="E14" s="218"/>
      <c r="F14" s="218"/>
      <c r="G14" s="41"/>
      <c r="H14" s="218" t="s">
        <v>15</v>
      </c>
      <c r="I14" s="218"/>
      <c r="J14" s="218"/>
      <c r="K14" s="218"/>
      <c r="L14" s="218"/>
      <c r="M14" s="218"/>
      <c r="N14" s="41"/>
      <c r="O14" s="219"/>
      <c r="P14" s="219"/>
      <c r="Q14" s="41"/>
      <c r="R14" s="61"/>
      <c r="S14" s="12"/>
      <c r="T14" s="220"/>
      <c r="U14" s="220"/>
      <c r="V14" s="220"/>
      <c r="W14" s="220"/>
      <c r="X14" s="220"/>
      <c r="Y14" s="220"/>
      <c r="AA14" s="224"/>
    </row>
    <row r="15" spans="1:39" ht="15" customHeight="1" x14ac:dyDescent="0.25">
      <c r="A15" s="2"/>
      <c r="B15" s="90"/>
      <c r="C15" s="77"/>
      <c r="D15" s="90"/>
      <c r="E15" s="77"/>
      <c r="F15" s="90"/>
      <c r="G15" s="77"/>
      <c r="H15" s="91"/>
      <c r="I15" s="77"/>
      <c r="J15" s="204"/>
      <c r="K15" s="205"/>
      <c r="L15" s="205"/>
      <c r="M15" s="206"/>
      <c r="N15" s="77"/>
      <c r="O15" s="209"/>
      <c r="P15" s="210"/>
      <c r="Q15" s="77"/>
      <c r="R15" s="80"/>
      <c r="S15" s="79"/>
      <c r="T15" s="160"/>
      <c r="U15" s="161"/>
      <c r="V15" s="161"/>
      <c r="W15" s="162"/>
      <c r="X15" s="79"/>
      <c r="Y15" s="81"/>
      <c r="AA15" s="224"/>
    </row>
    <row r="16" spans="1:39" s="7" customFormat="1" ht="12" customHeight="1" x14ac:dyDescent="0.2">
      <c r="A16" s="14"/>
      <c r="B16" s="78" t="s">
        <v>16</v>
      </c>
      <c r="C16" s="78"/>
      <c r="D16" s="78" t="s">
        <v>17</v>
      </c>
      <c r="E16" s="78"/>
      <c r="F16" s="78" t="s">
        <v>18</v>
      </c>
      <c r="G16" s="78"/>
      <c r="H16" s="78" t="s">
        <v>19</v>
      </c>
      <c r="I16" s="14"/>
      <c r="J16" s="207" t="s">
        <v>20</v>
      </c>
      <c r="K16" s="207"/>
      <c r="L16" s="207"/>
      <c r="M16" s="208"/>
      <c r="N16" s="14"/>
      <c r="O16" s="211" t="s">
        <v>21</v>
      </c>
      <c r="P16" s="212"/>
      <c r="Q16" s="78"/>
      <c r="R16" s="61" t="s">
        <v>22</v>
      </c>
      <c r="S16" s="61"/>
      <c r="T16" s="61" t="s">
        <v>23</v>
      </c>
      <c r="V16" s="41"/>
      <c r="W16" s="41"/>
      <c r="X16" s="62"/>
      <c r="Y16" s="63" t="s">
        <v>24</v>
      </c>
      <c r="Z16" s="51"/>
      <c r="AA16" s="224"/>
      <c r="AB16" s="51"/>
      <c r="AC16" s="51"/>
      <c r="AD16" s="51"/>
      <c r="AE16" s="52"/>
      <c r="AF16" s="52"/>
      <c r="AG16" s="52"/>
      <c r="AH16" s="52"/>
      <c r="AI16" s="52"/>
      <c r="AJ16" s="52"/>
      <c r="AK16" s="52"/>
      <c r="AL16" s="52"/>
      <c r="AM16" s="52"/>
    </row>
    <row r="17" spans="1:45" ht="8.25" customHeight="1" x14ac:dyDescent="0.25">
      <c r="A17" s="12"/>
      <c r="B17" s="221" t="s">
        <v>25</v>
      </c>
      <c r="C17" s="221"/>
      <c r="D17" s="221"/>
      <c r="E17" s="221"/>
      <c r="F17" s="221"/>
      <c r="G17" s="221"/>
      <c r="H17" s="221"/>
      <c r="I17" s="221"/>
      <c r="J17" s="221"/>
      <c r="K17" s="221"/>
      <c r="L17" s="221"/>
      <c r="M17" s="221"/>
      <c r="N17" s="221"/>
      <c r="O17" s="221"/>
      <c r="P17" s="221"/>
      <c r="Q17" s="221"/>
      <c r="R17" s="221"/>
      <c r="S17" s="221"/>
      <c r="T17" s="221"/>
      <c r="U17" s="221"/>
      <c r="V17" s="221"/>
      <c r="W17" s="221"/>
      <c r="X17" s="221"/>
      <c r="Y17" s="221"/>
      <c r="AA17" s="224"/>
    </row>
    <row r="18" spans="1:45" ht="14.1" customHeight="1" x14ac:dyDescent="0.25">
      <c r="A18" s="12"/>
      <c r="B18" s="217" t="s">
        <v>26</v>
      </c>
      <c r="C18" s="217"/>
      <c r="D18" s="217"/>
      <c r="E18" s="217"/>
      <c r="F18" s="217"/>
      <c r="G18" s="217"/>
      <c r="H18" s="217"/>
      <c r="I18" s="217"/>
      <c r="J18" s="217"/>
      <c r="K18" s="217"/>
      <c r="L18" s="217"/>
      <c r="M18" s="217"/>
      <c r="N18" s="217"/>
      <c r="O18" s="217"/>
      <c r="P18" s="217"/>
      <c r="Q18" s="217"/>
      <c r="R18" s="217"/>
      <c r="S18" s="217"/>
      <c r="T18" s="217"/>
      <c r="U18" s="217"/>
      <c r="V18" s="217"/>
      <c r="W18" s="217"/>
      <c r="X18" s="217"/>
      <c r="Y18" s="217"/>
      <c r="AA18" s="224"/>
      <c r="AG18" s="12" t="s">
        <v>27</v>
      </c>
      <c r="AH18" s="12" t="s">
        <v>28</v>
      </c>
      <c r="AI18" s="12" t="s">
        <v>29</v>
      </c>
      <c r="AJ18" s="12" t="s">
        <v>30</v>
      </c>
      <c r="AL18" s="12" t="s">
        <v>31</v>
      </c>
    </row>
    <row r="19" spans="1:45" ht="8.1" customHeight="1" x14ac:dyDescent="0.3">
      <c r="A19" s="2"/>
      <c r="B19" s="150"/>
      <c r="C19" s="150"/>
      <c r="D19" s="151"/>
      <c r="E19" s="151"/>
      <c r="F19" s="151"/>
      <c r="G19" s="151"/>
      <c r="H19" s="151"/>
      <c r="I19" s="151"/>
      <c r="J19" s="151"/>
      <c r="K19" s="151"/>
      <c r="L19" s="151"/>
      <c r="M19" s="151"/>
      <c r="N19" s="151"/>
      <c r="O19" s="151"/>
      <c r="P19" s="151"/>
      <c r="Q19" s="151"/>
      <c r="R19" s="151"/>
      <c r="S19" s="151"/>
      <c r="T19" s="151"/>
      <c r="U19" s="151"/>
      <c r="V19" s="151"/>
      <c r="W19" s="151"/>
      <c r="X19" s="151"/>
      <c r="Y19" s="151"/>
      <c r="AA19" s="224"/>
    </row>
    <row r="20" spans="1:45" ht="17.25" customHeight="1" x14ac:dyDescent="0.3">
      <c r="A20" s="2"/>
      <c r="B20" s="202" t="s">
        <v>32</v>
      </c>
      <c r="C20" s="202"/>
      <c r="D20" s="203"/>
      <c r="E20" s="203"/>
      <c r="F20" s="203"/>
      <c r="G20" s="203"/>
      <c r="H20" s="203"/>
      <c r="I20" s="203"/>
      <c r="J20" s="203"/>
      <c r="K20" s="203"/>
      <c r="L20" s="203"/>
      <c r="M20" s="203"/>
      <c r="N20" s="203"/>
      <c r="O20" s="203"/>
      <c r="P20" s="203"/>
      <c r="Q20" s="203"/>
      <c r="R20" s="203"/>
      <c r="S20" s="203"/>
      <c r="T20" s="203"/>
      <c r="U20" s="203"/>
      <c r="V20" s="203"/>
      <c r="W20" s="203"/>
      <c r="X20" s="203"/>
      <c r="Y20" s="203"/>
      <c r="AA20" s="224"/>
    </row>
    <row r="21" spans="1:45" ht="3" customHeight="1" x14ac:dyDescent="0.3">
      <c r="A21" s="2"/>
      <c r="B21" s="150"/>
      <c r="C21" s="150"/>
      <c r="D21" s="151"/>
      <c r="E21" s="151"/>
      <c r="F21" s="151"/>
      <c r="G21" s="151"/>
      <c r="H21" s="151"/>
      <c r="I21" s="151"/>
      <c r="J21" s="151"/>
      <c r="K21" s="151"/>
      <c r="L21" s="151"/>
      <c r="M21" s="151"/>
      <c r="N21" s="151"/>
      <c r="O21" s="151"/>
      <c r="P21" s="151"/>
      <c r="Q21" s="151"/>
      <c r="R21" s="151"/>
      <c r="S21" s="151"/>
      <c r="T21" s="151"/>
      <c r="U21" s="151"/>
      <c r="V21" s="151"/>
      <c r="W21" s="151"/>
      <c r="X21" s="151"/>
      <c r="Y21" s="151"/>
      <c r="AA21" s="224"/>
    </row>
    <row r="22" spans="1:45" x14ac:dyDescent="0.25">
      <c r="B22" s="165" t="s">
        <v>33</v>
      </c>
      <c r="C22" s="44"/>
      <c r="D22" s="113" t="str">
        <f>IF(AND(N71&gt;0,F15=" "),"Enter Fund Code in cell F13",IF(AND(N71&gt;0,OR(O15=" ",O15=0)),"Enter Budget Total in cell M13",IF(AND(N71&lt;O15,NOT(O15=" "),NOT(O15=0)),"Enter Entire Expense Budget",IF(AND(N71&gt;O15,NOT(O15=" "),NOT(O15=0)),"Line amounts exceed budget total",IF(AND(N71=O15,NOT(O15=" "),NOT(O15=0),NOT(J15=" "),NOT(J15=0),AF71=0,NOT(MAX(AJ24:AJ68)=65719)),"Enter Waived F&amp;A from fund 04"," ")))))</f>
        <v xml:space="preserve"> </v>
      </c>
      <c r="E22" s="113"/>
      <c r="F22" s="113"/>
      <c r="G22" s="113"/>
      <c r="H22" s="113"/>
      <c r="I22" s="113"/>
      <c r="J22" s="113"/>
      <c r="K22" s="45"/>
      <c r="L22" s="213" t="s">
        <v>34</v>
      </c>
      <c r="M22" s="44"/>
      <c r="N22" s="44"/>
      <c r="O22" s="148" t="s">
        <v>35</v>
      </c>
      <c r="P22" s="46"/>
      <c r="Q22" s="44"/>
      <c r="R22" s="148" t="s">
        <v>36</v>
      </c>
      <c r="S22" s="44"/>
      <c r="T22" s="109" t="s">
        <v>37</v>
      </c>
      <c r="U22" s="44"/>
      <c r="V22" s="46"/>
      <c r="W22" s="222" t="s">
        <v>38</v>
      </c>
      <c r="X22" s="222"/>
      <c r="Y22" s="223"/>
      <c r="AA22" s="224"/>
      <c r="AD22" s="53" t="s">
        <v>39</v>
      </c>
      <c r="AE22" s="53" t="s">
        <v>40</v>
      </c>
      <c r="AF22" s="53" t="s">
        <v>40</v>
      </c>
      <c r="AG22" s="53" t="s">
        <v>40</v>
      </c>
      <c r="AH22" s="53" t="s">
        <v>40</v>
      </c>
      <c r="AI22" s="53" t="s">
        <v>40</v>
      </c>
      <c r="AJ22" s="53" t="s">
        <v>40</v>
      </c>
      <c r="AK22" s="53" t="s">
        <v>41</v>
      </c>
      <c r="AL22" s="53" t="s">
        <v>41</v>
      </c>
      <c r="AM22" s="15"/>
      <c r="AO22" s="17"/>
    </row>
    <row r="23" spans="1:45" x14ac:dyDescent="0.25">
      <c r="B23" s="166"/>
      <c r="C23" s="59"/>
      <c r="D23" s="163" t="s">
        <v>42</v>
      </c>
      <c r="E23" s="163"/>
      <c r="F23" s="163"/>
      <c r="G23" s="163"/>
      <c r="H23" s="163"/>
      <c r="I23" s="163"/>
      <c r="J23" s="163"/>
      <c r="K23" s="58"/>
      <c r="L23" s="214"/>
      <c r="M23" s="58"/>
      <c r="N23" s="59"/>
      <c r="O23" s="149"/>
      <c r="P23" s="59"/>
      <c r="Q23" s="59"/>
      <c r="R23" s="149"/>
      <c r="S23" s="58"/>
      <c r="T23" s="110"/>
      <c r="U23" s="59"/>
      <c r="V23" s="58"/>
      <c r="W23" s="163" t="s">
        <v>43</v>
      </c>
      <c r="X23" s="163"/>
      <c r="Y23" s="164"/>
      <c r="AA23" s="224"/>
      <c r="AD23" s="54" t="s">
        <v>44</v>
      </c>
      <c r="AE23" s="54" t="s">
        <v>45</v>
      </c>
      <c r="AF23" s="54" t="s">
        <v>46</v>
      </c>
      <c r="AG23" s="54" t="s">
        <v>47</v>
      </c>
      <c r="AH23" s="54" t="s">
        <v>48</v>
      </c>
      <c r="AI23" s="54" t="s">
        <v>49</v>
      </c>
      <c r="AJ23" s="54" t="s">
        <v>50</v>
      </c>
      <c r="AK23" s="54" t="s">
        <v>51</v>
      </c>
      <c r="AL23" s="54" t="s">
        <v>52</v>
      </c>
      <c r="AM23" s="55"/>
      <c r="AO23" s="17"/>
    </row>
    <row r="24" spans="1:45" ht="14.1" customHeight="1" x14ac:dyDescent="0.25">
      <c r="A24" s="11" t="str">
        <f t="shared" ref="A24:A31" si="0">IF(AND(F$15="20",B24=65701,H$15=" "),"ER",IF(AND(OR(F$15="20",F$15="04",F$15="24"),AND(B24&gt;65701,B24&lt;65720),OR(J$15=" ",J$15="")),"ER"," "))</f>
        <v xml:space="preserve"> </v>
      </c>
      <c r="B24" s="76"/>
      <c r="C24" s="12"/>
      <c r="D24" s="215" t="str">
        <f>IF(OR(B24="",B24=" ")," ",_xlfn.IFNA(INDEX('Account Code Definitions'!$B$1:$D$366,MATCH(B24,'Account Code Definitions'!$B$1:$B$366,0),3),"              invalid expense code"))</f>
        <v xml:space="preserve"> </v>
      </c>
      <c r="E24" s="215"/>
      <c r="F24" s="215"/>
      <c r="G24" s="215"/>
      <c r="H24" s="215"/>
      <c r="I24" s="215"/>
      <c r="J24" s="215"/>
      <c r="K24" s="49"/>
      <c r="L24" s="88"/>
      <c r="M24" s="97" t="str">
        <f t="shared" ref="M24:M32" si="1">IF(AND(F$15="20",OR(J$15=" ",J$15=""),OR(B24=65711,B24=65719)),"ER",IF(AND(OR(F$15="04",F$15="24"),B24=65701),"ER"," "))</f>
        <v xml:space="preserve"> </v>
      </c>
      <c r="N24" s="98"/>
      <c r="O24" s="82"/>
      <c r="P24" s="73"/>
      <c r="Q24" s="73"/>
      <c r="R24" s="82"/>
      <c r="S24" s="94" t="str">
        <f t="shared" ref="S24:S68" si="2">IF(AND(B24=65701,$AL$71&gt;0,NOT(ROUND($AG$71,0)=$Q$73)),"$?",IF(AND(B24&gt;65701,B24&lt;65719,$AL$71&gt;0,NOT(ROUND($AH$71,0)=$Q$74)),"$?",IF(AND(B24=65719,$AL$71&gt;0,NOT(ROUND($AI$71,0)=$Q$74*-1)),"$?"," ")))</f>
        <v xml:space="preserve"> </v>
      </c>
      <c r="T24" s="84">
        <f t="shared" ref="T24:T40" si="3">IF(AND(F$15="20",B24=65701,N$71=O$15),ROUNDUP((N$71-AK$71-AD$71)/(1+H$15)*H$15,0),IF(AND(F$15="20",B24&gt;65711,B24&lt;65719,N$71=O$15),ROUNDUP((N$71-AK$71-AD$71-AE$71-Q$73)*J$15,0),IF(AND(F$15="20",B24=65719,N$71=O$15),ROUNDUP((N$71-AK$71-AD$71-AE$71-Q$73)*J$15*-1,0),IF(AND(OR(F$15="04",F$15="24"),B24&gt;65710,B24&lt;65719,N$71=O$15),ROUNDUP((N$71-AK$71-AD$71)*J$15,0),IF(AND(OR(F$15="04",F$15="24"),B24=65719,N$71=O$15),ROUNDUP((N$71-AK$71-AD$71)*J$15*-1,0),O24+R24)))))</f>
        <v>0</v>
      </c>
      <c r="U24" s="72"/>
      <c r="V24" s="94" t="str">
        <f>IF(AND(T24&gt;0,OR(B24&lt;50000,B24=65719,B24&gt;79999)),"$?",IF(AND(T24&lt;0,B24&gt;49999,NOT(B24=65719),B24&lt;80000),"$?"," "))</f>
        <v xml:space="preserve"> </v>
      </c>
      <c r="W24" s="158" t="str">
        <f t="shared" ref="W24:W25" si="4">IF(AND(OR(Y$15=" ",Y$15=""),OR(AND(B24&gt;55099,B24&lt;55301),B24=60071,AND(B24&gt;60199,B24&lt;60208),AND(B24&gt;60269,B24&lt;60273),AND(B24&gt;60799,B24&lt;60806),B24=62301,AND(B24&gt;62499,B24&lt;62718),B24=65800,B24=67401,AND(B24&gt;69999,B24&lt;80000))),T24," ")</f>
        <v xml:space="preserve"> </v>
      </c>
      <c r="X24" s="158"/>
      <c r="Y24" s="159"/>
      <c r="AA24" s="224"/>
      <c r="AD24" s="18">
        <f>IF(W24=" ",0,W24)</f>
        <v>0</v>
      </c>
      <c r="AE24" s="18">
        <f>IF(B24=65701,O24,0)</f>
        <v>0</v>
      </c>
      <c r="AF24" s="18">
        <f>IF(B24=65719,O24,0)</f>
        <v>0</v>
      </c>
      <c r="AG24" s="18">
        <f>IF(B24=65701,R24,0)</f>
        <v>0</v>
      </c>
      <c r="AH24" s="18">
        <f>IF(AND(B24&gt;65701,B24&lt;65719),R24,0)</f>
        <v>0</v>
      </c>
      <c r="AI24" s="18">
        <f>IF(B24=65719,R24,0)</f>
        <v>0</v>
      </c>
      <c r="AJ24" s="18" t="str">
        <f t="shared" ref="AJ24" si="5">IF(AND(B24&gt;65701,B24&lt;65719),B24,IF(B24=65719,B24," "))</f>
        <v xml:space="preserve"> </v>
      </c>
      <c r="AK24" s="18">
        <f>IF(OR(B24&lt;50000,B24&gt;79999),R24,0)</f>
        <v>0</v>
      </c>
      <c r="AL24" s="56">
        <f>IF(B24&gt;49999,ABS(R24),0)</f>
        <v>0</v>
      </c>
      <c r="AO24" s="17"/>
    </row>
    <row r="25" spans="1:45" ht="14.1" customHeight="1" x14ac:dyDescent="0.25">
      <c r="A25" s="11" t="str">
        <f t="shared" si="0"/>
        <v xml:space="preserve"> </v>
      </c>
      <c r="B25" s="43"/>
      <c r="C25" s="12"/>
      <c r="D25" s="108" t="str">
        <f>IF(OR(B25="",B25=" ")," ",_xlfn.IFNA(INDEX('Account Code Definitions'!$B$1:$D$366,MATCH(B25,'Account Code Definitions'!$B$1:$B$366,0),3),"              invalid expense code"))</f>
        <v xml:space="preserve"> </v>
      </c>
      <c r="E25" s="108"/>
      <c r="F25" s="108"/>
      <c r="G25" s="108"/>
      <c r="H25" s="108"/>
      <c r="I25" s="108"/>
      <c r="J25" s="108"/>
      <c r="K25" s="49"/>
      <c r="L25" s="88"/>
      <c r="M25" s="97" t="str">
        <f t="shared" si="1"/>
        <v xml:space="preserve"> </v>
      </c>
      <c r="N25" s="98"/>
      <c r="O25" s="83"/>
      <c r="P25" s="73"/>
      <c r="Q25" s="73"/>
      <c r="R25" s="83"/>
      <c r="S25" s="94" t="str">
        <f t="shared" si="2"/>
        <v xml:space="preserve"> </v>
      </c>
      <c r="T25" s="85">
        <f t="shared" si="3"/>
        <v>0</v>
      </c>
      <c r="U25" s="72"/>
      <c r="V25" s="96" t="str">
        <f t="shared" ref="V25:V68" si="6">IF(AND(T25&gt;0,OR(B25&lt;50000,B25=65719,B25&gt;79999)),"$?",IF(AND(T25&lt;0,B25&gt;49999,NOT(B25=65719),B25&lt;80000),"$?"," "))</f>
        <v xml:space="preserve"> </v>
      </c>
      <c r="W25" s="111" t="str">
        <f t="shared" si="4"/>
        <v xml:space="preserve"> </v>
      </c>
      <c r="X25" s="111"/>
      <c r="Y25" s="112"/>
      <c r="AA25" s="224"/>
      <c r="AD25" s="18">
        <f t="shared" ref="AD25:AD68" si="7">IF(W25=" ",0,W25)</f>
        <v>0</v>
      </c>
      <c r="AE25" s="18">
        <f t="shared" ref="AE25:AE68" si="8">IF(B25=65701,O25,0)</f>
        <v>0</v>
      </c>
      <c r="AF25" s="18">
        <f t="shared" ref="AF25:AF68" si="9">IF(B25=65719,O25,0)</f>
        <v>0</v>
      </c>
      <c r="AG25" s="18">
        <f t="shared" ref="AG25:AG68" si="10">IF(B25=65701,R25,0)</f>
        <v>0</v>
      </c>
      <c r="AH25" s="18">
        <f t="shared" ref="AH25:AH68" si="11">IF(AND(B25&gt;65701,B25&lt;65719),R25,0)</f>
        <v>0</v>
      </c>
      <c r="AI25" s="18">
        <f t="shared" ref="AI25:AI68" si="12">IF(B25=65719,R25,0)</f>
        <v>0</v>
      </c>
      <c r="AJ25" s="18" t="str">
        <f t="shared" ref="AJ25:AJ68" si="13">IF(AND(B25&gt;65701,B25&lt;65719),B25,IF(B25=65719,B25," "))</f>
        <v xml:space="preserve"> </v>
      </c>
      <c r="AK25" s="18">
        <f t="shared" ref="AK25:AK68" si="14">IF(OR(B25&lt;50000,B25&gt;79999),R25,0)</f>
        <v>0</v>
      </c>
      <c r="AL25" s="56">
        <f t="shared" ref="AL25:AL68" si="15">IF(B25&gt;49999,ABS(R25),0)</f>
        <v>0</v>
      </c>
      <c r="AO25" s="17"/>
    </row>
    <row r="26" spans="1:45" ht="14.1" customHeight="1" x14ac:dyDescent="0.25">
      <c r="A26" s="11" t="str">
        <f t="shared" si="0"/>
        <v xml:space="preserve"> </v>
      </c>
      <c r="B26" s="43"/>
      <c r="C26" s="12"/>
      <c r="D26" s="108" t="str">
        <f>IF(OR(B26="",B26=" ")," ",_xlfn.IFNA(INDEX('Account Code Definitions'!$B$1:$D$366,MATCH(B26,'Account Code Definitions'!$B$1:$B$366,0),3),"              invalid expense code"))</f>
        <v xml:space="preserve"> </v>
      </c>
      <c r="E26" s="108"/>
      <c r="F26" s="108"/>
      <c r="G26" s="108"/>
      <c r="H26" s="108"/>
      <c r="I26" s="108"/>
      <c r="J26" s="108"/>
      <c r="K26" s="49"/>
      <c r="L26" s="88"/>
      <c r="M26" s="97" t="str">
        <f t="shared" si="1"/>
        <v xml:space="preserve"> </v>
      </c>
      <c r="N26" s="98"/>
      <c r="O26" s="83"/>
      <c r="P26" s="73"/>
      <c r="Q26" s="73"/>
      <c r="R26" s="83"/>
      <c r="S26" s="94" t="str">
        <f t="shared" si="2"/>
        <v xml:space="preserve"> </v>
      </c>
      <c r="T26" s="85">
        <f t="shared" si="3"/>
        <v>0</v>
      </c>
      <c r="U26" s="72"/>
      <c r="V26" s="94" t="str">
        <f t="shared" si="6"/>
        <v xml:space="preserve"> </v>
      </c>
      <c r="W26" s="111" t="str">
        <f>IF(AND(OR(Y$15=" ",Y$15=""),OR(AND(B26&gt;55099,B26&lt;55301),B26=60071,AND(B26&gt;60199,B26&lt;60208),AND(B26&gt;60269,B26&lt;60273),AND(B26&gt;60799,B26&lt;60806),B26=62301,AND(B26&gt;62499,B26&lt;62718),B26=65800,B26=67401,AND(B26&gt;69999,B26&lt;80000))),T26," ")</f>
        <v xml:space="preserve"> </v>
      </c>
      <c r="X26" s="111"/>
      <c r="Y26" s="112"/>
      <c r="AA26" s="224"/>
      <c r="AD26" s="18">
        <f t="shared" si="7"/>
        <v>0</v>
      </c>
      <c r="AE26" s="18">
        <f t="shared" si="8"/>
        <v>0</v>
      </c>
      <c r="AF26" s="18">
        <f t="shared" si="9"/>
        <v>0</v>
      </c>
      <c r="AG26" s="18">
        <f t="shared" si="10"/>
        <v>0</v>
      </c>
      <c r="AH26" s="18">
        <f t="shared" si="11"/>
        <v>0</v>
      </c>
      <c r="AI26" s="18">
        <f t="shared" si="12"/>
        <v>0</v>
      </c>
      <c r="AJ26" s="18" t="str">
        <f t="shared" si="13"/>
        <v xml:space="preserve"> </v>
      </c>
      <c r="AK26" s="18">
        <f t="shared" si="14"/>
        <v>0</v>
      </c>
      <c r="AL26" s="56">
        <f t="shared" si="15"/>
        <v>0</v>
      </c>
      <c r="AO26" s="17"/>
    </row>
    <row r="27" spans="1:45" ht="13.5" customHeight="1" x14ac:dyDescent="0.25">
      <c r="A27" s="11" t="str">
        <f t="shared" si="0"/>
        <v xml:space="preserve"> </v>
      </c>
      <c r="B27" s="43"/>
      <c r="C27" s="12"/>
      <c r="D27" s="108" t="str">
        <f>IF(OR(B27="",B27=" ")," ",_xlfn.IFNA(INDEX('Account Code Definitions'!$B$1:$D$366,MATCH(B27,'Account Code Definitions'!$B$1:$B$366,0),3),"              invalid expense code"))</f>
        <v xml:space="preserve"> </v>
      </c>
      <c r="E27" s="108"/>
      <c r="F27" s="108"/>
      <c r="G27" s="108"/>
      <c r="H27" s="108"/>
      <c r="I27" s="108"/>
      <c r="J27" s="108"/>
      <c r="K27" s="49"/>
      <c r="L27" s="88"/>
      <c r="M27" s="97" t="str">
        <f t="shared" si="1"/>
        <v xml:space="preserve"> </v>
      </c>
      <c r="N27" s="98"/>
      <c r="O27" s="83"/>
      <c r="P27" s="73"/>
      <c r="Q27" s="73"/>
      <c r="R27" s="83"/>
      <c r="S27" s="94" t="str">
        <f t="shared" si="2"/>
        <v xml:space="preserve"> </v>
      </c>
      <c r="T27" s="85">
        <f t="shared" si="3"/>
        <v>0</v>
      </c>
      <c r="U27" s="72"/>
      <c r="V27" s="94" t="str">
        <f t="shared" si="6"/>
        <v xml:space="preserve"> </v>
      </c>
      <c r="W27" s="111" t="str">
        <f t="shared" ref="W27:W68" si="16">IF(AND(OR(Y$15=" ",Y$15=""),OR(AND(B27&gt;55099,B27&lt;55301),B27=60071,AND(B27&gt;60199,B27&lt;60208),AND(B27&gt;60269,B27&lt;60273),AND(B27&gt;60799,B27&lt;60806),B27=62301,AND(B27&gt;62499,B27&lt;62718),B27=65800,B27=67401,AND(B27&gt;69999,B27&lt;80000))),T27," ")</f>
        <v xml:space="preserve"> </v>
      </c>
      <c r="X27" s="111"/>
      <c r="Y27" s="112"/>
      <c r="AA27" s="224"/>
      <c r="AD27" s="18">
        <f t="shared" si="7"/>
        <v>0</v>
      </c>
      <c r="AE27" s="18">
        <f t="shared" si="8"/>
        <v>0</v>
      </c>
      <c r="AF27" s="18">
        <f t="shared" si="9"/>
        <v>0</v>
      </c>
      <c r="AG27" s="18">
        <f t="shared" si="10"/>
        <v>0</v>
      </c>
      <c r="AH27" s="18">
        <f t="shared" si="11"/>
        <v>0</v>
      </c>
      <c r="AI27" s="18">
        <f t="shared" si="12"/>
        <v>0</v>
      </c>
      <c r="AJ27" s="18" t="str">
        <f t="shared" si="13"/>
        <v xml:space="preserve"> </v>
      </c>
      <c r="AK27" s="18">
        <f t="shared" si="14"/>
        <v>0</v>
      </c>
      <c r="AL27" s="56">
        <f t="shared" si="15"/>
        <v>0</v>
      </c>
      <c r="AO27" s="17"/>
    </row>
    <row r="28" spans="1:45" ht="13.5" customHeight="1" x14ac:dyDescent="0.25">
      <c r="A28" s="11" t="str">
        <f t="shared" si="0"/>
        <v xml:space="preserve"> </v>
      </c>
      <c r="B28" s="43"/>
      <c r="C28" s="12"/>
      <c r="D28" s="108" t="str">
        <f>IF(OR(B28="",B28=" ")," ",_xlfn.IFNA(INDEX('Account Code Definitions'!$B$1:$D$366,MATCH(B28,'Account Code Definitions'!$B$1:$B$366,0),3),"              invalid expense code"))</f>
        <v xml:space="preserve"> </v>
      </c>
      <c r="E28" s="108"/>
      <c r="F28" s="108"/>
      <c r="G28" s="108"/>
      <c r="H28" s="108"/>
      <c r="I28" s="108"/>
      <c r="J28" s="108"/>
      <c r="K28" s="49"/>
      <c r="L28" s="88"/>
      <c r="M28" s="97" t="str">
        <f t="shared" si="1"/>
        <v xml:space="preserve"> </v>
      </c>
      <c r="N28" s="98"/>
      <c r="O28" s="83"/>
      <c r="P28" s="73"/>
      <c r="Q28" s="73"/>
      <c r="R28" s="83"/>
      <c r="S28" s="94" t="str">
        <f t="shared" si="2"/>
        <v xml:space="preserve"> </v>
      </c>
      <c r="T28" s="85">
        <f t="shared" si="3"/>
        <v>0</v>
      </c>
      <c r="U28" s="72"/>
      <c r="V28" s="94" t="str">
        <f t="shared" si="6"/>
        <v xml:space="preserve"> </v>
      </c>
      <c r="W28" s="111" t="str">
        <f t="shared" si="16"/>
        <v xml:space="preserve"> </v>
      </c>
      <c r="X28" s="111"/>
      <c r="Y28" s="112"/>
      <c r="AA28" s="224"/>
      <c r="AD28" s="18">
        <f t="shared" si="7"/>
        <v>0</v>
      </c>
      <c r="AE28" s="18">
        <f t="shared" si="8"/>
        <v>0</v>
      </c>
      <c r="AF28" s="18">
        <f t="shared" si="9"/>
        <v>0</v>
      </c>
      <c r="AG28" s="18">
        <f t="shared" si="10"/>
        <v>0</v>
      </c>
      <c r="AH28" s="18">
        <f t="shared" si="11"/>
        <v>0</v>
      </c>
      <c r="AI28" s="18">
        <f t="shared" si="12"/>
        <v>0</v>
      </c>
      <c r="AJ28" s="18" t="str">
        <f t="shared" si="13"/>
        <v xml:space="preserve"> </v>
      </c>
      <c r="AK28" s="18">
        <f t="shared" si="14"/>
        <v>0</v>
      </c>
      <c r="AL28" s="56">
        <f t="shared" si="15"/>
        <v>0</v>
      </c>
      <c r="AO28" s="17"/>
    </row>
    <row r="29" spans="1:45" ht="14.1" customHeight="1" x14ac:dyDescent="0.25">
      <c r="A29" s="11" t="str">
        <f t="shared" si="0"/>
        <v xml:space="preserve"> </v>
      </c>
      <c r="B29" s="43"/>
      <c r="C29" s="12"/>
      <c r="D29" s="108" t="str">
        <f>IF(OR(B29="",B29=" ")," ",_xlfn.IFNA(INDEX('Account Code Definitions'!$B$1:$D$366,MATCH(B29,'Account Code Definitions'!$B$1:$B$366,0),3),"              invalid expense code"))</f>
        <v xml:space="preserve"> </v>
      </c>
      <c r="E29" s="108"/>
      <c r="F29" s="108"/>
      <c r="G29" s="108"/>
      <c r="H29" s="108"/>
      <c r="I29" s="108"/>
      <c r="J29" s="108"/>
      <c r="K29" s="49"/>
      <c r="L29" s="88"/>
      <c r="M29" s="97" t="str">
        <f t="shared" si="1"/>
        <v xml:space="preserve"> </v>
      </c>
      <c r="N29" s="98"/>
      <c r="O29" s="83"/>
      <c r="P29" s="73"/>
      <c r="Q29" s="73"/>
      <c r="R29" s="83"/>
      <c r="S29" s="94" t="str">
        <f t="shared" si="2"/>
        <v xml:space="preserve"> </v>
      </c>
      <c r="T29" s="85">
        <f t="shared" si="3"/>
        <v>0</v>
      </c>
      <c r="U29" s="72"/>
      <c r="V29" s="94" t="str">
        <f t="shared" si="6"/>
        <v xml:space="preserve"> </v>
      </c>
      <c r="W29" s="111" t="str">
        <f t="shared" ref="W29" si="17">IF(AND(OR(Y$15=" ",Y$15=""),OR(AND(B29&gt;55099,B29&lt;55301),B29=60071,AND(B29&gt;60199,B29&lt;60208),AND(B29&gt;60269,B29&lt;60273),AND(B29&gt;60799,B29&lt;60806),B29=62301,AND(B29&gt;62499,B29&lt;62718),B29=65800,B29=67401,AND(B29&gt;69999,B29&lt;80000))),T29," ")</f>
        <v xml:space="preserve"> </v>
      </c>
      <c r="X29" s="111"/>
      <c r="Y29" s="112"/>
      <c r="AA29" s="224"/>
      <c r="AD29" s="18">
        <f t="shared" si="7"/>
        <v>0</v>
      </c>
      <c r="AE29" s="18">
        <f t="shared" si="8"/>
        <v>0</v>
      </c>
      <c r="AF29" s="18">
        <f t="shared" si="9"/>
        <v>0</v>
      </c>
      <c r="AG29" s="18">
        <f t="shared" si="10"/>
        <v>0</v>
      </c>
      <c r="AH29" s="18">
        <f t="shared" si="11"/>
        <v>0</v>
      </c>
      <c r="AI29" s="18">
        <f t="shared" si="12"/>
        <v>0</v>
      </c>
      <c r="AJ29" s="18" t="str">
        <f t="shared" si="13"/>
        <v xml:space="preserve"> </v>
      </c>
      <c r="AK29" s="18">
        <f t="shared" si="14"/>
        <v>0</v>
      </c>
      <c r="AL29" s="56">
        <f t="shared" si="15"/>
        <v>0</v>
      </c>
    </row>
    <row r="30" spans="1:45" ht="14.1" customHeight="1" x14ac:dyDescent="0.25">
      <c r="A30" s="11" t="str">
        <f t="shared" si="0"/>
        <v xml:space="preserve"> </v>
      </c>
      <c r="B30" s="43"/>
      <c r="C30" s="12"/>
      <c r="D30" s="108" t="str">
        <f>IF(OR(B30="",B30=" ")," ",_xlfn.IFNA(INDEX('Account Code Definitions'!$B$1:$D$366,MATCH(B30,'Account Code Definitions'!$B$1:$B$366,0),3),"              invalid expense code"))</f>
        <v xml:space="preserve"> </v>
      </c>
      <c r="E30" s="108"/>
      <c r="F30" s="108"/>
      <c r="G30" s="108"/>
      <c r="H30" s="108"/>
      <c r="I30" s="108"/>
      <c r="J30" s="108"/>
      <c r="K30" s="49"/>
      <c r="L30" s="88"/>
      <c r="M30" s="97" t="str">
        <f t="shared" si="1"/>
        <v xml:space="preserve"> </v>
      </c>
      <c r="N30" s="98"/>
      <c r="O30" s="83"/>
      <c r="P30" s="73"/>
      <c r="Q30" s="73"/>
      <c r="R30" s="83"/>
      <c r="S30" s="94" t="str">
        <f t="shared" si="2"/>
        <v xml:space="preserve"> </v>
      </c>
      <c r="T30" s="85">
        <f t="shared" si="3"/>
        <v>0</v>
      </c>
      <c r="U30" s="72"/>
      <c r="V30" s="94" t="str">
        <f t="shared" si="6"/>
        <v xml:space="preserve"> </v>
      </c>
      <c r="W30" s="111" t="str">
        <f>IF(AND(OR(Y$15=" ",Y$15=""),OR(AND(B30&gt;55099,B30&lt;55301),B30=60071,AND(B30&gt;60199,B30&lt;60208),AND(B30&gt;60269,B30&lt;60273),AND(B30&gt;60799,B30&lt;60806),B30=62301,AND(B30&gt;62499,B30&lt;62718),B30=65800,B30=67401,AND(B30&gt;69999,B30&lt;80000))),T30," ")</f>
        <v xml:space="preserve"> </v>
      </c>
      <c r="X30" s="111"/>
      <c r="Y30" s="112"/>
      <c r="AA30" s="224"/>
      <c r="AD30" s="18">
        <f t="shared" si="7"/>
        <v>0</v>
      </c>
      <c r="AE30" s="18">
        <f t="shared" si="8"/>
        <v>0</v>
      </c>
      <c r="AF30" s="18">
        <f t="shared" si="9"/>
        <v>0</v>
      </c>
      <c r="AG30" s="18">
        <f t="shared" si="10"/>
        <v>0</v>
      </c>
      <c r="AH30" s="18">
        <f t="shared" si="11"/>
        <v>0</v>
      </c>
      <c r="AI30" s="18">
        <f t="shared" si="12"/>
        <v>0</v>
      </c>
      <c r="AJ30" s="18" t="str">
        <f t="shared" si="13"/>
        <v xml:space="preserve"> </v>
      </c>
      <c r="AK30" s="18">
        <f t="shared" si="14"/>
        <v>0</v>
      </c>
      <c r="AL30" s="56">
        <f t="shared" si="15"/>
        <v>0</v>
      </c>
    </row>
    <row r="31" spans="1:45" ht="14.1" customHeight="1" x14ac:dyDescent="0.25">
      <c r="A31" s="11" t="str">
        <f t="shared" si="0"/>
        <v xml:space="preserve"> </v>
      </c>
      <c r="B31" s="43"/>
      <c r="C31" s="12"/>
      <c r="D31" s="108" t="str">
        <f>IF(OR(B31="",B31=" ")," ",_xlfn.IFNA(INDEX('Account Code Definitions'!$B$1:$D$366,MATCH(B31,'Account Code Definitions'!$B$1:$B$366,0),3),"              invalid expense code"))</f>
        <v xml:space="preserve"> </v>
      </c>
      <c r="E31" s="108"/>
      <c r="F31" s="108"/>
      <c r="G31" s="108"/>
      <c r="H31" s="108"/>
      <c r="I31" s="108"/>
      <c r="J31" s="108"/>
      <c r="K31" s="49"/>
      <c r="L31" s="88"/>
      <c r="M31" s="97" t="str">
        <f t="shared" si="1"/>
        <v xml:space="preserve"> </v>
      </c>
      <c r="N31" s="98"/>
      <c r="O31" s="83"/>
      <c r="P31" s="73"/>
      <c r="Q31" s="73"/>
      <c r="R31" s="83"/>
      <c r="S31" s="94" t="str">
        <f t="shared" si="2"/>
        <v xml:space="preserve"> </v>
      </c>
      <c r="T31" s="85">
        <f t="shared" si="3"/>
        <v>0</v>
      </c>
      <c r="U31" s="72"/>
      <c r="V31" s="94" t="str">
        <f t="shared" si="6"/>
        <v xml:space="preserve"> </v>
      </c>
      <c r="W31" s="111" t="str">
        <f t="shared" si="16"/>
        <v xml:space="preserve"> </v>
      </c>
      <c r="X31" s="111"/>
      <c r="Y31" s="112"/>
      <c r="AA31" s="224"/>
      <c r="AD31" s="18">
        <f t="shared" si="7"/>
        <v>0</v>
      </c>
      <c r="AE31" s="18">
        <f t="shared" si="8"/>
        <v>0</v>
      </c>
      <c r="AF31" s="18">
        <f t="shared" si="9"/>
        <v>0</v>
      </c>
      <c r="AG31" s="18">
        <f t="shared" si="10"/>
        <v>0</v>
      </c>
      <c r="AH31" s="18">
        <f t="shared" si="11"/>
        <v>0</v>
      </c>
      <c r="AI31" s="18">
        <f t="shared" si="12"/>
        <v>0</v>
      </c>
      <c r="AJ31" s="18" t="str">
        <f t="shared" si="13"/>
        <v xml:space="preserve"> </v>
      </c>
      <c r="AK31" s="18">
        <f t="shared" si="14"/>
        <v>0</v>
      </c>
      <c r="AL31" s="56">
        <f t="shared" si="15"/>
        <v>0</v>
      </c>
    </row>
    <row r="32" spans="1:45" ht="14.1" customHeight="1" x14ac:dyDescent="0.25">
      <c r="A32" s="11" t="str">
        <f>IF(AND(F$15="20",B32=65701,H$15=" "),"ER",IF(AND(OR(F$15="20",F$15="04",F$15="24"),AND(B32&gt;65701,B32&lt;65720),OR(J$15=" ",J$15="")),"ER"," "))</f>
        <v xml:space="preserve"> </v>
      </c>
      <c r="B32" s="43"/>
      <c r="C32" s="12"/>
      <c r="D32" s="108" t="str">
        <f>IF(OR(B32="",B32=" ")," ",_xlfn.IFNA(INDEX('Account Code Definitions'!$B$1:$D$366,MATCH(B32,'Account Code Definitions'!$B$1:$B$366,0),3),"              invalid expense code"))</f>
        <v xml:space="preserve"> </v>
      </c>
      <c r="E32" s="108"/>
      <c r="F32" s="108"/>
      <c r="G32" s="108"/>
      <c r="H32" s="108"/>
      <c r="I32" s="108"/>
      <c r="J32" s="108"/>
      <c r="K32" s="49"/>
      <c r="L32" s="88"/>
      <c r="M32" s="97" t="str">
        <f t="shared" si="1"/>
        <v xml:space="preserve"> </v>
      </c>
      <c r="N32" s="98"/>
      <c r="O32" s="83"/>
      <c r="P32" s="73"/>
      <c r="Q32" s="73"/>
      <c r="R32" s="83"/>
      <c r="S32" s="94" t="str">
        <f t="shared" si="2"/>
        <v xml:space="preserve"> </v>
      </c>
      <c r="T32" s="85">
        <f t="shared" si="3"/>
        <v>0</v>
      </c>
      <c r="U32" s="72"/>
      <c r="V32" s="94" t="str">
        <f t="shared" si="6"/>
        <v xml:space="preserve"> </v>
      </c>
      <c r="W32" s="111" t="str">
        <f t="shared" si="16"/>
        <v xml:space="preserve"> </v>
      </c>
      <c r="X32" s="111"/>
      <c r="Y32" s="112"/>
      <c r="AA32" s="224"/>
      <c r="AD32" s="18">
        <f t="shared" si="7"/>
        <v>0</v>
      </c>
      <c r="AE32" s="18">
        <f t="shared" si="8"/>
        <v>0</v>
      </c>
      <c r="AF32" s="18">
        <f t="shared" si="9"/>
        <v>0</v>
      </c>
      <c r="AG32" s="18">
        <f t="shared" si="10"/>
        <v>0</v>
      </c>
      <c r="AH32" s="18">
        <f t="shared" si="11"/>
        <v>0</v>
      </c>
      <c r="AI32" s="18">
        <f t="shared" si="12"/>
        <v>0</v>
      </c>
      <c r="AJ32" s="18" t="str">
        <f t="shared" si="13"/>
        <v xml:space="preserve"> </v>
      </c>
      <c r="AK32" s="18">
        <f t="shared" si="14"/>
        <v>0</v>
      </c>
      <c r="AL32" s="56">
        <f t="shared" si="15"/>
        <v>0</v>
      </c>
      <c r="AO32" s="4"/>
      <c r="AP32" s="5"/>
      <c r="AQ32" s="5"/>
      <c r="AR32" s="5"/>
      <c r="AS32" s="5"/>
    </row>
    <row r="33" spans="1:45" ht="13.5" customHeight="1" x14ac:dyDescent="0.25">
      <c r="A33" s="11" t="str">
        <f t="shared" ref="A33:A68" si="18">IF(AND(F$15="20",B33=65701,H$15=" "),"ER",IF(AND(OR(F$15="20",F$15="04",F$15="24"),AND(B33&gt;65701,B33&lt;65720),OR(J$15=" ",J$15="")),"ER"," "))</f>
        <v xml:space="preserve"> </v>
      </c>
      <c r="B33" s="43"/>
      <c r="C33" s="12"/>
      <c r="D33" s="108" t="str">
        <f>IF(OR(B33="",B33=" ")," ",_xlfn.IFNA(INDEX('Account Code Definitions'!$B$1:$D$366,MATCH(B33,'Account Code Definitions'!$B$1:$B$366,0),3),"              invalid expense code"))</f>
        <v xml:space="preserve"> </v>
      </c>
      <c r="E33" s="108"/>
      <c r="F33" s="108"/>
      <c r="G33" s="108"/>
      <c r="H33" s="108"/>
      <c r="I33" s="108"/>
      <c r="J33" s="108"/>
      <c r="K33" s="49"/>
      <c r="L33" s="88"/>
      <c r="M33" s="97" t="str">
        <f>IF(AND(F$15="20",OR(J$15=" ",J$15=""),OR(B33=65711,B33=65719)),"ER",IF(AND(OR(F$15="04",F$15="24"),B33=65701),"ER"," "))</f>
        <v xml:space="preserve"> </v>
      </c>
      <c r="N33" s="98"/>
      <c r="O33" s="83"/>
      <c r="P33" s="73"/>
      <c r="Q33" s="73"/>
      <c r="R33" s="83"/>
      <c r="S33" s="94" t="str">
        <f t="shared" si="2"/>
        <v xml:space="preserve"> </v>
      </c>
      <c r="T33" s="85">
        <f t="shared" si="3"/>
        <v>0</v>
      </c>
      <c r="U33" s="72"/>
      <c r="V33" s="94" t="str">
        <f t="shared" si="6"/>
        <v xml:space="preserve"> </v>
      </c>
      <c r="W33" s="111" t="str">
        <f t="shared" si="16"/>
        <v xml:space="preserve"> </v>
      </c>
      <c r="X33" s="111"/>
      <c r="Y33" s="112"/>
      <c r="AA33" s="224"/>
      <c r="AD33" s="18">
        <f t="shared" si="7"/>
        <v>0</v>
      </c>
      <c r="AE33" s="18">
        <f t="shared" si="8"/>
        <v>0</v>
      </c>
      <c r="AF33" s="18">
        <f t="shared" si="9"/>
        <v>0</v>
      </c>
      <c r="AG33" s="18">
        <f t="shared" si="10"/>
        <v>0</v>
      </c>
      <c r="AH33" s="18">
        <f t="shared" si="11"/>
        <v>0</v>
      </c>
      <c r="AI33" s="18">
        <f t="shared" si="12"/>
        <v>0</v>
      </c>
      <c r="AJ33" s="18" t="str">
        <f t="shared" si="13"/>
        <v xml:space="preserve"> </v>
      </c>
      <c r="AK33" s="18">
        <f t="shared" si="14"/>
        <v>0</v>
      </c>
      <c r="AL33" s="56">
        <f t="shared" si="15"/>
        <v>0</v>
      </c>
      <c r="AO33" s="5"/>
      <c r="AP33" s="5"/>
      <c r="AQ33" s="5"/>
      <c r="AR33" s="5"/>
      <c r="AS33" s="5"/>
    </row>
    <row r="34" spans="1:45" ht="14.1" customHeight="1" x14ac:dyDescent="0.25">
      <c r="A34" s="11" t="str">
        <f t="shared" si="18"/>
        <v xml:space="preserve"> </v>
      </c>
      <c r="B34" s="43"/>
      <c r="C34" s="12"/>
      <c r="D34" s="108" t="str">
        <f>IF(OR(B34="",B34=" ")," ",_xlfn.IFNA(INDEX('Account Code Definitions'!$B$1:$D$366,MATCH(B34,'Account Code Definitions'!$B$1:$B$366,0),3),"              invalid expense code"))</f>
        <v xml:space="preserve"> </v>
      </c>
      <c r="E34" s="108"/>
      <c r="F34" s="108"/>
      <c r="G34" s="108"/>
      <c r="H34" s="108"/>
      <c r="I34" s="108"/>
      <c r="J34" s="108"/>
      <c r="K34" s="49"/>
      <c r="L34" s="88"/>
      <c r="M34" s="97" t="str">
        <f t="shared" ref="M34:M68" si="19">IF(AND(F$15="20",OR(J$15=" ",J$15=""),OR(B34=65711,B34=65719)),"ER",IF(AND(OR(F$15="04",F$15="24"),B34=65701),"ER"," "))</f>
        <v xml:space="preserve"> </v>
      </c>
      <c r="N34" s="98"/>
      <c r="O34" s="83"/>
      <c r="P34" s="73"/>
      <c r="Q34" s="73"/>
      <c r="R34" s="83"/>
      <c r="S34" s="94" t="str">
        <f t="shared" si="2"/>
        <v xml:space="preserve"> </v>
      </c>
      <c r="T34" s="85">
        <f t="shared" si="3"/>
        <v>0</v>
      </c>
      <c r="U34" s="72"/>
      <c r="V34" s="94" t="str">
        <f t="shared" si="6"/>
        <v xml:space="preserve"> </v>
      </c>
      <c r="W34" s="111" t="str">
        <f t="shared" si="16"/>
        <v xml:space="preserve"> </v>
      </c>
      <c r="X34" s="111"/>
      <c r="Y34" s="112"/>
      <c r="AA34" s="224"/>
      <c r="AD34" s="18">
        <f t="shared" si="7"/>
        <v>0</v>
      </c>
      <c r="AE34" s="18">
        <f t="shared" si="8"/>
        <v>0</v>
      </c>
      <c r="AF34" s="18">
        <f t="shared" si="9"/>
        <v>0</v>
      </c>
      <c r="AG34" s="18">
        <f t="shared" si="10"/>
        <v>0</v>
      </c>
      <c r="AH34" s="18">
        <f t="shared" si="11"/>
        <v>0</v>
      </c>
      <c r="AI34" s="18">
        <f t="shared" si="12"/>
        <v>0</v>
      </c>
      <c r="AJ34" s="18" t="str">
        <f t="shared" si="13"/>
        <v xml:space="preserve"> </v>
      </c>
      <c r="AK34" s="18">
        <f t="shared" si="14"/>
        <v>0</v>
      </c>
      <c r="AL34" s="56">
        <f t="shared" si="15"/>
        <v>0</v>
      </c>
      <c r="AO34" s="5"/>
      <c r="AP34" s="5"/>
      <c r="AQ34" s="5"/>
      <c r="AR34" s="5"/>
      <c r="AS34" s="5"/>
    </row>
    <row r="35" spans="1:45" ht="13.5" customHeight="1" x14ac:dyDescent="0.25">
      <c r="A35" s="11" t="str">
        <f t="shared" si="18"/>
        <v xml:space="preserve"> </v>
      </c>
      <c r="B35" s="43"/>
      <c r="C35" s="12"/>
      <c r="D35" s="108" t="str">
        <f>IF(OR(B35="",B35=" ")," ",_xlfn.IFNA(INDEX('Account Code Definitions'!$B$1:$D$366,MATCH(B35,'Account Code Definitions'!$B$1:$B$366,0),3),"              invalid expense code"))</f>
        <v xml:space="preserve"> </v>
      </c>
      <c r="E35" s="108"/>
      <c r="F35" s="108"/>
      <c r="G35" s="108"/>
      <c r="H35" s="108"/>
      <c r="I35" s="108"/>
      <c r="J35" s="108"/>
      <c r="K35" s="49"/>
      <c r="L35" s="88"/>
      <c r="M35" s="97" t="str">
        <f t="shared" si="19"/>
        <v xml:space="preserve"> </v>
      </c>
      <c r="N35" s="98"/>
      <c r="O35" s="83"/>
      <c r="P35" s="73"/>
      <c r="Q35" s="73"/>
      <c r="R35" s="83"/>
      <c r="S35" s="94" t="str">
        <f t="shared" si="2"/>
        <v xml:space="preserve"> </v>
      </c>
      <c r="T35" s="85">
        <f t="shared" si="3"/>
        <v>0</v>
      </c>
      <c r="U35" s="72"/>
      <c r="V35" s="94" t="str">
        <f t="shared" si="6"/>
        <v xml:space="preserve"> </v>
      </c>
      <c r="W35" s="111" t="str">
        <f t="shared" si="16"/>
        <v xml:space="preserve"> </v>
      </c>
      <c r="X35" s="111"/>
      <c r="Y35" s="112"/>
      <c r="AA35" s="224"/>
      <c r="AD35" s="18">
        <f t="shared" si="7"/>
        <v>0</v>
      </c>
      <c r="AE35" s="18">
        <f t="shared" si="8"/>
        <v>0</v>
      </c>
      <c r="AF35" s="18">
        <f t="shared" si="9"/>
        <v>0</v>
      </c>
      <c r="AG35" s="18">
        <f t="shared" si="10"/>
        <v>0</v>
      </c>
      <c r="AH35" s="18">
        <f t="shared" si="11"/>
        <v>0</v>
      </c>
      <c r="AI35" s="18">
        <f t="shared" si="12"/>
        <v>0</v>
      </c>
      <c r="AJ35" s="18" t="str">
        <f t="shared" si="13"/>
        <v xml:space="preserve"> </v>
      </c>
      <c r="AK35" s="18">
        <f t="shared" si="14"/>
        <v>0</v>
      </c>
      <c r="AL35" s="56">
        <f t="shared" si="15"/>
        <v>0</v>
      </c>
      <c r="AO35" s="21"/>
      <c r="AP35" s="21"/>
      <c r="AQ35" s="21"/>
      <c r="AR35" s="21"/>
      <c r="AS35" s="21"/>
    </row>
    <row r="36" spans="1:45" ht="14.1" customHeight="1" x14ac:dyDescent="0.25">
      <c r="A36" s="11" t="str">
        <f t="shared" si="18"/>
        <v xml:space="preserve"> </v>
      </c>
      <c r="B36" s="43"/>
      <c r="C36" s="12"/>
      <c r="D36" s="108" t="str">
        <f>IF(OR(B36="",B36=" ")," ",_xlfn.IFNA(INDEX('Account Code Definitions'!$B$1:$D$366,MATCH(B36,'Account Code Definitions'!$B$1:$B$366,0),3),"              invalid expense code"))</f>
        <v xml:space="preserve"> </v>
      </c>
      <c r="E36" s="108"/>
      <c r="F36" s="108"/>
      <c r="G36" s="108"/>
      <c r="H36" s="108"/>
      <c r="I36" s="108"/>
      <c r="J36" s="108"/>
      <c r="K36" s="49"/>
      <c r="L36" s="88"/>
      <c r="M36" s="97" t="str">
        <f t="shared" si="19"/>
        <v xml:space="preserve"> </v>
      </c>
      <c r="N36" s="98"/>
      <c r="O36" s="83"/>
      <c r="P36" s="73"/>
      <c r="Q36" s="73"/>
      <c r="R36" s="83"/>
      <c r="S36" s="94" t="str">
        <f t="shared" si="2"/>
        <v xml:space="preserve"> </v>
      </c>
      <c r="T36" s="85">
        <f t="shared" si="3"/>
        <v>0</v>
      </c>
      <c r="U36" s="72"/>
      <c r="V36" s="94" t="str">
        <f t="shared" si="6"/>
        <v xml:space="preserve"> </v>
      </c>
      <c r="W36" s="111" t="str">
        <f t="shared" si="16"/>
        <v xml:space="preserve"> </v>
      </c>
      <c r="X36" s="111"/>
      <c r="Y36" s="112"/>
      <c r="AA36" s="224"/>
      <c r="AD36" s="18">
        <f t="shared" si="7"/>
        <v>0</v>
      </c>
      <c r="AE36" s="18">
        <f t="shared" si="8"/>
        <v>0</v>
      </c>
      <c r="AF36" s="18">
        <f t="shared" si="9"/>
        <v>0</v>
      </c>
      <c r="AG36" s="18">
        <f t="shared" si="10"/>
        <v>0</v>
      </c>
      <c r="AH36" s="18">
        <f t="shared" si="11"/>
        <v>0</v>
      </c>
      <c r="AI36" s="18">
        <f t="shared" si="12"/>
        <v>0</v>
      </c>
      <c r="AJ36" s="18" t="str">
        <f t="shared" si="13"/>
        <v xml:space="preserve"> </v>
      </c>
      <c r="AK36" s="18">
        <f t="shared" si="14"/>
        <v>0</v>
      </c>
      <c r="AL36" s="56">
        <f t="shared" si="15"/>
        <v>0</v>
      </c>
      <c r="AO36" s="21"/>
      <c r="AP36" s="21"/>
      <c r="AQ36" s="21"/>
      <c r="AR36" s="21"/>
      <c r="AS36" s="21"/>
    </row>
    <row r="37" spans="1:45" ht="13.5" customHeight="1" x14ac:dyDescent="0.25">
      <c r="A37" s="11" t="str">
        <f t="shared" si="18"/>
        <v xml:space="preserve"> </v>
      </c>
      <c r="B37" s="43"/>
      <c r="C37" s="12"/>
      <c r="D37" s="108" t="str">
        <f>IF(OR(B37="",B37=" ")," ",_xlfn.IFNA(INDEX('Account Code Definitions'!$B$1:$D$366,MATCH(B37,'Account Code Definitions'!$B$1:$B$366,0),3),"              invalid expense code"))</f>
        <v xml:space="preserve"> </v>
      </c>
      <c r="E37" s="108"/>
      <c r="F37" s="108"/>
      <c r="G37" s="108"/>
      <c r="H37" s="108"/>
      <c r="I37" s="108"/>
      <c r="J37" s="108"/>
      <c r="K37" s="49"/>
      <c r="L37" s="88"/>
      <c r="M37" s="97" t="str">
        <f t="shared" si="19"/>
        <v xml:space="preserve"> </v>
      </c>
      <c r="N37" s="98"/>
      <c r="O37" s="83"/>
      <c r="P37" s="73"/>
      <c r="Q37" s="73"/>
      <c r="R37" s="83"/>
      <c r="S37" s="94" t="str">
        <f t="shared" si="2"/>
        <v xml:space="preserve"> </v>
      </c>
      <c r="T37" s="85">
        <f t="shared" si="3"/>
        <v>0</v>
      </c>
      <c r="U37" s="72"/>
      <c r="V37" s="94" t="str">
        <f t="shared" si="6"/>
        <v xml:space="preserve"> </v>
      </c>
      <c r="W37" s="111" t="str">
        <f t="shared" si="16"/>
        <v xml:space="preserve"> </v>
      </c>
      <c r="X37" s="111"/>
      <c r="Y37" s="112"/>
      <c r="AA37" s="224"/>
      <c r="AD37" s="18">
        <f t="shared" si="7"/>
        <v>0</v>
      </c>
      <c r="AE37" s="18">
        <f t="shared" si="8"/>
        <v>0</v>
      </c>
      <c r="AF37" s="18">
        <f t="shared" si="9"/>
        <v>0</v>
      </c>
      <c r="AG37" s="18">
        <f t="shared" si="10"/>
        <v>0</v>
      </c>
      <c r="AH37" s="18">
        <f t="shared" si="11"/>
        <v>0</v>
      </c>
      <c r="AI37" s="18">
        <f t="shared" si="12"/>
        <v>0</v>
      </c>
      <c r="AJ37" s="18" t="str">
        <f t="shared" si="13"/>
        <v xml:space="preserve"> </v>
      </c>
      <c r="AK37" s="18">
        <f t="shared" si="14"/>
        <v>0</v>
      </c>
      <c r="AL37" s="56">
        <f t="shared" si="15"/>
        <v>0</v>
      </c>
      <c r="AO37" s="21"/>
      <c r="AP37" s="21"/>
      <c r="AQ37" s="21"/>
      <c r="AR37" s="21"/>
      <c r="AS37" s="21"/>
    </row>
    <row r="38" spans="1:45" ht="14.1" customHeight="1" x14ac:dyDescent="0.25">
      <c r="A38" s="11" t="str">
        <f t="shared" si="18"/>
        <v xml:space="preserve"> </v>
      </c>
      <c r="B38" s="43"/>
      <c r="C38" s="12"/>
      <c r="D38" s="108" t="str">
        <f>IF(OR(B38="",B38=" ")," ",_xlfn.IFNA(INDEX('Account Code Definitions'!$B$1:$D$366,MATCH(B38,'Account Code Definitions'!$B$1:$B$366,0),3),"              invalid expense code"))</f>
        <v xml:space="preserve"> </v>
      </c>
      <c r="E38" s="108"/>
      <c r="F38" s="108"/>
      <c r="G38" s="108"/>
      <c r="H38" s="108"/>
      <c r="I38" s="108"/>
      <c r="J38" s="108"/>
      <c r="K38" s="49"/>
      <c r="L38" s="88"/>
      <c r="M38" s="97" t="str">
        <f t="shared" si="19"/>
        <v xml:space="preserve"> </v>
      </c>
      <c r="N38" s="98"/>
      <c r="O38" s="83"/>
      <c r="P38" s="73"/>
      <c r="Q38" s="73"/>
      <c r="R38" s="83"/>
      <c r="S38" s="94" t="str">
        <f t="shared" si="2"/>
        <v xml:space="preserve"> </v>
      </c>
      <c r="T38" s="85">
        <f t="shared" si="3"/>
        <v>0</v>
      </c>
      <c r="U38" s="72"/>
      <c r="V38" s="94" t="str">
        <f t="shared" si="6"/>
        <v xml:space="preserve"> </v>
      </c>
      <c r="W38" s="111" t="str">
        <f t="shared" si="16"/>
        <v xml:space="preserve"> </v>
      </c>
      <c r="X38" s="111"/>
      <c r="Y38" s="112"/>
      <c r="AA38" s="224"/>
      <c r="AD38" s="18">
        <f t="shared" si="7"/>
        <v>0</v>
      </c>
      <c r="AE38" s="18">
        <f t="shared" si="8"/>
        <v>0</v>
      </c>
      <c r="AF38" s="18">
        <f t="shared" si="9"/>
        <v>0</v>
      </c>
      <c r="AG38" s="18">
        <f t="shared" si="10"/>
        <v>0</v>
      </c>
      <c r="AH38" s="18">
        <f t="shared" si="11"/>
        <v>0</v>
      </c>
      <c r="AI38" s="18">
        <f t="shared" si="12"/>
        <v>0</v>
      </c>
      <c r="AJ38" s="18" t="str">
        <f t="shared" si="13"/>
        <v xml:space="preserve"> </v>
      </c>
      <c r="AK38" s="18">
        <f t="shared" si="14"/>
        <v>0</v>
      </c>
      <c r="AL38" s="56">
        <f t="shared" si="15"/>
        <v>0</v>
      </c>
      <c r="AO38" s="21"/>
      <c r="AP38" s="21"/>
      <c r="AQ38" s="21"/>
      <c r="AR38" s="21"/>
      <c r="AS38" s="21"/>
    </row>
    <row r="39" spans="1:45" ht="14.1" customHeight="1" x14ac:dyDescent="0.25">
      <c r="A39" s="11" t="str">
        <f t="shared" si="18"/>
        <v xml:space="preserve"> </v>
      </c>
      <c r="B39" s="43"/>
      <c r="C39" s="12"/>
      <c r="D39" s="108" t="str">
        <f>IF(OR(B39="",B39=" ")," ",_xlfn.IFNA(INDEX('Account Code Definitions'!$B$1:$D$366,MATCH(B39,'Account Code Definitions'!$B$1:$B$366,0),3),"              invalid expense code"))</f>
        <v xml:space="preserve"> </v>
      </c>
      <c r="E39" s="108"/>
      <c r="F39" s="108"/>
      <c r="G39" s="108"/>
      <c r="H39" s="108"/>
      <c r="I39" s="108"/>
      <c r="J39" s="108"/>
      <c r="K39" s="49"/>
      <c r="L39" s="88"/>
      <c r="M39" s="97" t="str">
        <f t="shared" si="19"/>
        <v xml:space="preserve"> </v>
      </c>
      <c r="N39" s="98"/>
      <c r="O39" s="83"/>
      <c r="P39" s="73"/>
      <c r="Q39" s="73"/>
      <c r="R39" s="83"/>
      <c r="S39" s="94" t="str">
        <f t="shared" si="2"/>
        <v xml:space="preserve"> </v>
      </c>
      <c r="T39" s="85">
        <f t="shared" si="3"/>
        <v>0</v>
      </c>
      <c r="U39" s="72"/>
      <c r="V39" s="94" t="str">
        <f t="shared" si="6"/>
        <v xml:space="preserve"> </v>
      </c>
      <c r="W39" s="111" t="str">
        <f t="shared" si="16"/>
        <v xml:space="preserve"> </v>
      </c>
      <c r="X39" s="111"/>
      <c r="Y39" s="112"/>
      <c r="AA39" s="224"/>
      <c r="AD39" s="18">
        <f t="shared" si="7"/>
        <v>0</v>
      </c>
      <c r="AE39" s="18">
        <f t="shared" si="8"/>
        <v>0</v>
      </c>
      <c r="AF39" s="18">
        <f t="shared" si="9"/>
        <v>0</v>
      </c>
      <c r="AG39" s="18">
        <f t="shared" si="10"/>
        <v>0</v>
      </c>
      <c r="AH39" s="18">
        <f t="shared" si="11"/>
        <v>0</v>
      </c>
      <c r="AI39" s="18">
        <f t="shared" si="12"/>
        <v>0</v>
      </c>
      <c r="AJ39" s="18" t="str">
        <f t="shared" si="13"/>
        <v xml:space="preserve"> </v>
      </c>
      <c r="AK39" s="18">
        <f t="shared" si="14"/>
        <v>0</v>
      </c>
      <c r="AL39" s="56">
        <f t="shared" si="15"/>
        <v>0</v>
      </c>
    </row>
    <row r="40" spans="1:45" ht="14.1" customHeight="1" x14ac:dyDescent="0.25">
      <c r="A40" s="11" t="str">
        <f t="shared" si="18"/>
        <v xml:space="preserve"> </v>
      </c>
      <c r="B40" s="43"/>
      <c r="C40" s="12"/>
      <c r="D40" s="108" t="str">
        <f>IF(OR(B40="",B40=" ")," ",_xlfn.IFNA(INDEX('Account Code Definitions'!$B$1:$D$366,MATCH(B40,'Account Code Definitions'!$B$1:$B$366,0),3),"              invalid expense code"))</f>
        <v xml:space="preserve"> </v>
      </c>
      <c r="E40" s="108"/>
      <c r="F40" s="108"/>
      <c r="G40" s="108"/>
      <c r="H40" s="108"/>
      <c r="I40" s="108"/>
      <c r="J40" s="108"/>
      <c r="K40" s="49"/>
      <c r="L40" s="88"/>
      <c r="M40" s="97" t="str">
        <f t="shared" si="19"/>
        <v xml:space="preserve"> </v>
      </c>
      <c r="N40" s="98"/>
      <c r="O40" s="83"/>
      <c r="P40" s="73"/>
      <c r="Q40" s="73"/>
      <c r="R40" s="83"/>
      <c r="S40" s="94" t="str">
        <f t="shared" si="2"/>
        <v xml:space="preserve"> </v>
      </c>
      <c r="T40" s="85">
        <f t="shared" si="3"/>
        <v>0</v>
      </c>
      <c r="U40" s="72"/>
      <c r="V40" s="94" t="str">
        <f t="shared" si="6"/>
        <v xml:space="preserve"> </v>
      </c>
      <c r="W40" s="111" t="str">
        <f t="shared" si="16"/>
        <v xml:space="preserve"> </v>
      </c>
      <c r="X40" s="111"/>
      <c r="Y40" s="112"/>
      <c r="AA40" s="224"/>
      <c r="AD40" s="18">
        <f t="shared" si="7"/>
        <v>0</v>
      </c>
      <c r="AE40" s="18">
        <f t="shared" si="8"/>
        <v>0</v>
      </c>
      <c r="AF40" s="18">
        <f t="shared" si="9"/>
        <v>0</v>
      </c>
      <c r="AG40" s="18">
        <f t="shared" si="10"/>
        <v>0</v>
      </c>
      <c r="AH40" s="18">
        <f t="shared" si="11"/>
        <v>0</v>
      </c>
      <c r="AI40" s="18">
        <f t="shared" si="12"/>
        <v>0</v>
      </c>
      <c r="AJ40" s="18" t="str">
        <f t="shared" si="13"/>
        <v xml:space="preserve"> </v>
      </c>
      <c r="AK40" s="18">
        <f t="shared" si="14"/>
        <v>0</v>
      </c>
      <c r="AL40" s="56">
        <f t="shared" si="15"/>
        <v>0</v>
      </c>
    </row>
    <row r="41" spans="1:45" ht="14.1" customHeight="1" x14ac:dyDescent="0.25">
      <c r="A41" s="11" t="str">
        <f t="shared" si="18"/>
        <v xml:space="preserve"> </v>
      </c>
      <c r="B41" s="43"/>
      <c r="C41" s="12"/>
      <c r="D41" s="108" t="str">
        <f>IF(OR(B41="",B41=" ")," ",_xlfn.IFNA(INDEX('Account Code Definitions'!$B$1:$D$366,MATCH(B41,'Account Code Definitions'!$B$1:$B$366,0),3),"              invalid expense code"))</f>
        <v xml:space="preserve"> </v>
      </c>
      <c r="E41" s="108"/>
      <c r="F41" s="108"/>
      <c r="G41" s="108"/>
      <c r="H41" s="108"/>
      <c r="I41" s="108"/>
      <c r="J41" s="108"/>
      <c r="K41" s="49"/>
      <c r="L41" s="88"/>
      <c r="M41" s="97" t="str">
        <f t="shared" si="19"/>
        <v xml:space="preserve"> </v>
      </c>
      <c r="N41" s="98"/>
      <c r="O41" s="83"/>
      <c r="P41" s="73"/>
      <c r="Q41" s="73"/>
      <c r="R41" s="83"/>
      <c r="S41" s="94" t="str">
        <f t="shared" si="2"/>
        <v xml:space="preserve"> </v>
      </c>
      <c r="T41" s="85">
        <f>IF(AND(F$15="20",B41=65701,N$71=O$15),ROUNDUP((N$71-AK$71-AD$71)/(1+H$15)*H$15,0),IF(AND(F$15="20",B41&gt;65711,B41&lt;65719,N$71=O$15),ROUNDUP((N$71-AK$71-AD$71-AE$71-Q$73)*J$15,0),IF(AND(F$15="20",B41=65719,N$71=O$15),ROUNDUP((N$71-AK$71-AD$71-AE$71-Q$73)*J$15*-1,0),IF(AND(OR(F$15="04",F$15="24"),B41&gt;65710,B41&lt;65719,N$71=O$15),ROUNDUP((N$71-AK$71-AD$71)*J$15,0),IF(AND(OR(F$15="04",F$15="24"),B41=65719,N$71=O$15),ROUNDUP((N$71-AK$71-AD$71)*J$15*-1,0),O41+R41)))))</f>
        <v>0</v>
      </c>
      <c r="U41" s="72"/>
      <c r="V41" s="94" t="str">
        <f t="shared" si="6"/>
        <v xml:space="preserve"> </v>
      </c>
      <c r="W41" s="111" t="str">
        <f t="shared" si="16"/>
        <v xml:space="preserve"> </v>
      </c>
      <c r="X41" s="111"/>
      <c r="Y41" s="112"/>
      <c r="AA41" s="224"/>
      <c r="AD41" s="18">
        <f t="shared" si="7"/>
        <v>0</v>
      </c>
      <c r="AE41" s="18">
        <f t="shared" si="8"/>
        <v>0</v>
      </c>
      <c r="AF41" s="18">
        <f t="shared" si="9"/>
        <v>0</v>
      </c>
      <c r="AG41" s="18">
        <f>IF(B41=65701,R41,0)</f>
        <v>0</v>
      </c>
      <c r="AH41" s="18">
        <f>IF(AND(B41&gt;65701,B41&lt;65719),R41,0)</f>
        <v>0</v>
      </c>
      <c r="AI41" s="18">
        <f>IF(B41=65719,R41,0)</f>
        <v>0</v>
      </c>
      <c r="AJ41" s="18" t="str">
        <f t="shared" si="13"/>
        <v xml:space="preserve"> </v>
      </c>
      <c r="AK41" s="18">
        <f>IF(OR(B41&lt;50000,B41&gt;79999),R41,0)</f>
        <v>0</v>
      </c>
      <c r="AL41" s="56">
        <f>IF(B41&gt;49999,ABS(R41),0)</f>
        <v>0</v>
      </c>
    </row>
    <row r="42" spans="1:45" ht="14.1" customHeight="1" x14ac:dyDescent="0.25">
      <c r="A42" s="11" t="str">
        <f t="shared" ref="A42:A54" si="20">IF(AND(F$15="20",B42=65701,H$15=" "),"ER",IF(AND(OR(F$15="20",F$15="04",F$15="24"),AND(B42&gt;65701,B42&lt;65720),OR(J$15=" ",J$15="")),"ER"," "))</f>
        <v xml:space="preserve"> </v>
      </c>
      <c r="B42" s="43"/>
      <c r="C42" s="12"/>
      <c r="D42" s="108" t="str">
        <f>IF(OR(B42="",B42=" ")," ",_xlfn.IFNA(INDEX('Account Code Definitions'!$B$1:$D$366,MATCH(B42,'Account Code Definitions'!$B$1:$B$366,0),3),"              invalid expense code"))</f>
        <v xml:space="preserve"> </v>
      </c>
      <c r="E42" s="108"/>
      <c r="F42" s="108"/>
      <c r="G42" s="108"/>
      <c r="H42" s="108"/>
      <c r="I42" s="108"/>
      <c r="J42" s="108"/>
      <c r="K42" s="49"/>
      <c r="L42" s="88"/>
      <c r="M42" s="97" t="str">
        <f t="shared" ref="M42:M54" si="21">IF(AND(F$15="20",OR(J$15=" ",J$15=""),OR(B42=65711,B42=65719)),"ER",IF(AND(OR(F$15="04",F$15="24"),B42=65701),"ER"," "))</f>
        <v xml:space="preserve"> </v>
      </c>
      <c r="N42" s="98"/>
      <c r="O42" s="83"/>
      <c r="P42" s="73"/>
      <c r="Q42" s="73"/>
      <c r="R42" s="83"/>
      <c r="S42" s="94" t="str">
        <f t="shared" si="2"/>
        <v xml:space="preserve"> </v>
      </c>
      <c r="T42" s="85">
        <f>IF(AND(F$15="20",B42=65701,N$71=O$15),ROUNDUP((N$71-AK$71-AD$71)/(1+H$15)*H$15,0),IF(AND(F$15="20",B42&gt;65711,B42&lt;65719,N$71=O$15),ROUNDUP((N$71-AK$71-AD$71-AE$71-Q$73)*J$15,0),IF(AND(F$15="20",B42=65719,N$71=O$15),ROUNDUP((N$71-AK$71-AD$71-AE$71-Q$73)*J$15*-1,0),IF(AND(OR(F$15="04",F$15="24"),B42&gt;65710,B42&lt;65719,N$71=O$15),ROUNDUP((N$71-AK$71-AD$71)*J$15,0),IF(AND(OR(F$15="04",F$15="24"),B42=65719,N$71=O$15),ROUNDUP((N$71-AK$71-AD$71)*J$15*-1,0),O42+R42)))))</f>
        <v>0</v>
      </c>
      <c r="U42" s="72"/>
      <c r="V42" s="94" t="str">
        <f t="shared" ref="V42:V54" si="22">IF(AND(T42&gt;0,OR(B42&lt;50000,B42=65719,B42&gt;79999)),"$?",IF(AND(T42&lt;0,B42&gt;49999,NOT(B42=65719),B42&lt;80000),"$?"," "))</f>
        <v xml:space="preserve"> </v>
      </c>
      <c r="W42" s="111" t="str">
        <f t="shared" ref="W42:W54" si="23">IF(AND(OR(Y$15=" ",Y$15=""),OR(AND(B42&gt;55099,B42&lt;55301),B42=60071,AND(B42&gt;60199,B42&lt;60208),AND(B42&gt;60269,B42&lt;60273),AND(B42&gt;60799,B42&lt;60806),B42=62301,AND(B42&gt;62499,B42&lt;62718),B42=65800,B42=67401,AND(B42&gt;69999,B42&lt;80000))),T42," ")</f>
        <v xml:space="preserve"> </v>
      </c>
      <c r="X42" s="111"/>
      <c r="Y42" s="112"/>
      <c r="AA42" s="224"/>
      <c r="AD42" s="18">
        <f t="shared" ref="AD42:AD54" si="24">IF(W42=" ",0,W42)</f>
        <v>0</v>
      </c>
      <c r="AE42" s="18">
        <f t="shared" ref="AE42:AE54" si="25">IF(B42=65701,O42,0)</f>
        <v>0</v>
      </c>
      <c r="AF42" s="18">
        <f t="shared" ref="AF42:AF54" si="26">IF(B42=65719,O42,0)</f>
        <v>0</v>
      </c>
      <c r="AG42" s="18">
        <f>IF(B42=65701,R42,0)</f>
        <v>0</v>
      </c>
      <c r="AH42" s="18">
        <f>IF(AND(B42&gt;65701,B42&lt;65719),R42,0)</f>
        <v>0</v>
      </c>
      <c r="AI42" s="18">
        <f>IF(B42=65719,R42,0)</f>
        <v>0</v>
      </c>
      <c r="AJ42" s="18" t="str">
        <f t="shared" ref="AJ42:AJ54" si="27">IF(AND(B42&gt;65701,B42&lt;65719),B42,IF(B42=65719,B42," "))</f>
        <v xml:space="preserve"> </v>
      </c>
      <c r="AK42" s="18">
        <f>IF(OR(B42&lt;50000,B42&gt;79999),R42,0)</f>
        <v>0</v>
      </c>
      <c r="AL42" s="56">
        <f>IF(B42&gt;49999,ABS(R42),0)</f>
        <v>0</v>
      </c>
    </row>
    <row r="43" spans="1:45" ht="14.1" customHeight="1" x14ac:dyDescent="0.25">
      <c r="A43" s="11" t="str">
        <f t="shared" si="20"/>
        <v xml:space="preserve"> </v>
      </c>
      <c r="B43" s="43"/>
      <c r="C43" s="12"/>
      <c r="D43" s="108" t="str">
        <f>IF(OR(B43="",B43=" ")," ",_xlfn.IFNA(INDEX('Account Code Definitions'!$B$1:$D$366,MATCH(B43,'Account Code Definitions'!$B$1:$B$366,0),3),"              invalid expense code"))</f>
        <v xml:space="preserve"> </v>
      </c>
      <c r="E43" s="108"/>
      <c r="F43" s="108"/>
      <c r="G43" s="108"/>
      <c r="H43" s="108"/>
      <c r="I43" s="108"/>
      <c r="J43" s="108"/>
      <c r="K43" s="49"/>
      <c r="L43" s="88"/>
      <c r="M43" s="97" t="str">
        <f t="shared" si="21"/>
        <v xml:space="preserve"> </v>
      </c>
      <c r="N43" s="98"/>
      <c r="O43" s="83"/>
      <c r="P43" s="73"/>
      <c r="Q43" s="73"/>
      <c r="R43" s="83"/>
      <c r="S43" s="94" t="str">
        <f t="shared" si="2"/>
        <v xml:space="preserve"> </v>
      </c>
      <c r="T43" s="85">
        <f t="shared" ref="T43:T68" si="28">IF(AND(F$15="20",B43=65701,N$71=O$15),ROUNDUP((N$71-AK$71-AD$71)/(1+H$15)*H$15,0),IF(AND(F$15="20",B43&gt;65711,B43&lt;65719,N$71=O$15),ROUNDUP((N$71-AK$71-AD$71-AE$71-Q$73)*J$15,0),IF(AND(F$15="20",B43=65719,N$71=O$15),ROUNDUP((N$71-AK$71-AD$71-AE$71-Q$73)*J$15*-1,0),IF(AND(OR(F$15="04",F$15="24"),B43&gt;65710,B43&lt;65719,N$71=O$15),ROUNDUP((N$71-AK$71-AD$71)*J$15,0),IF(AND(OR(F$15="04",F$15="24"),B43=65719,N$71=O$15),ROUNDUP((N$71-AK$71-AD$71)*J$15*-1,0),O43+R43)))))</f>
        <v>0</v>
      </c>
      <c r="U43" s="72"/>
      <c r="V43" s="94" t="str">
        <f t="shared" si="22"/>
        <v xml:space="preserve"> </v>
      </c>
      <c r="W43" s="111" t="str">
        <f t="shared" si="23"/>
        <v xml:space="preserve"> </v>
      </c>
      <c r="X43" s="111"/>
      <c r="Y43" s="112"/>
      <c r="AA43" s="224"/>
      <c r="AD43" s="18">
        <f t="shared" si="24"/>
        <v>0</v>
      </c>
      <c r="AE43" s="18">
        <f t="shared" si="25"/>
        <v>0</v>
      </c>
      <c r="AF43" s="18">
        <f t="shared" si="26"/>
        <v>0</v>
      </c>
      <c r="AG43" s="18">
        <f t="shared" ref="AG43:AG54" si="29">IF(B43=65701,R43,0)</f>
        <v>0</v>
      </c>
      <c r="AH43" s="18">
        <f t="shared" ref="AH43:AH54" si="30">IF(AND(B43&gt;65701,B43&lt;65719),R43,0)</f>
        <v>0</v>
      </c>
      <c r="AI43" s="18">
        <f t="shared" ref="AI43:AI54" si="31">IF(B43=65719,R43,0)</f>
        <v>0</v>
      </c>
      <c r="AJ43" s="18" t="str">
        <f t="shared" si="27"/>
        <v xml:space="preserve"> </v>
      </c>
      <c r="AK43" s="18">
        <f t="shared" ref="AK43:AK54" si="32">IF(OR(B43&lt;50000,B43&gt;79999),R43,0)</f>
        <v>0</v>
      </c>
      <c r="AL43" s="56">
        <f t="shared" ref="AL43:AL54" si="33">IF(B43&gt;49999,ABS(R43),0)</f>
        <v>0</v>
      </c>
    </row>
    <row r="44" spans="1:45" ht="14.1" customHeight="1" x14ac:dyDescent="0.25">
      <c r="A44" s="11" t="str">
        <f t="shared" si="20"/>
        <v xml:space="preserve"> </v>
      </c>
      <c r="B44" s="43"/>
      <c r="C44" s="12"/>
      <c r="D44" s="108" t="str">
        <f>IF(OR(B44="",B44=" ")," ",_xlfn.IFNA(INDEX('Account Code Definitions'!$B$1:$D$366,MATCH(B44,'Account Code Definitions'!$B$1:$B$366,0),3),"              invalid expense code"))</f>
        <v xml:space="preserve"> </v>
      </c>
      <c r="E44" s="108"/>
      <c r="F44" s="108"/>
      <c r="G44" s="108"/>
      <c r="H44" s="108"/>
      <c r="I44" s="108"/>
      <c r="J44" s="108"/>
      <c r="K44" s="49"/>
      <c r="L44" s="88"/>
      <c r="M44" s="97" t="str">
        <f t="shared" si="21"/>
        <v xml:space="preserve"> </v>
      </c>
      <c r="N44" s="98"/>
      <c r="O44" s="83"/>
      <c r="P44" s="73"/>
      <c r="Q44" s="73"/>
      <c r="R44" s="83"/>
      <c r="S44" s="94" t="str">
        <f t="shared" si="2"/>
        <v xml:space="preserve"> </v>
      </c>
      <c r="T44" s="85">
        <f t="shared" si="28"/>
        <v>0</v>
      </c>
      <c r="U44" s="72"/>
      <c r="V44" s="94" t="str">
        <f t="shared" si="22"/>
        <v xml:space="preserve"> </v>
      </c>
      <c r="W44" s="111" t="str">
        <f t="shared" si="23"/>
        <v xml:space="preserve"> </v>
      </c>
      <c r="X44" s="111"/>
      <c r="Y44" s="112"/>
      <c r="AA44" s="224"/>
      <c r="AD44" s="18">
        <f t="shared" si="24"/>
        <v>0</v>
      </c>
      <c r="AE44" s="18">
        <f t="shared" si="25"/>
        <v>0</v>
      </c>
      <c r="AF44" s="18">
        <f t="shared" si="26"/>
        <v>0</v>
      </c>
      <c r="AG44" s="18">
        <f t="shared" si="29"/>
        <v>0</v>
      </c>
      <c r="AH44" s="18">
        <f t="shared" si="30"/>
        <v>0</v>
      </c>
      <c r="AI44" s="18">
        <f t="shared" si="31"/>
        <v>0</v>
      </c>
      <c r="AJ44" s="18" t="str">
        <f t="shared" si="27"/>
        <v xml:space="preserve"> </v>
      </c>
      <c r="AK44" s="18">
        <f t="shared" si="32"/>
        <v>0</v>
      </c>
      <c r="AL44" s="56">
        <f t="shared" si="33"/>
        <v>0</v>
      </c>
      <c r="AN44" s="3"/>
    </row>
    <row r="45" spans="1:45" ht="14.1" customHeight="1" x14ac:dyDescent="0.25">
      <c r="A45" s="11" t="str">
        <f t="shared" si="20"/>
        <v xml:space="preserve"> </v>
      </c>
      <c r="B45" s="43" t="s">
        <v>0</v>
      </c>
      <c r="C45" s="12"/>
      <c r="D45" s="108" t="str">
        <f>IF(OR(B45="",B45=" ")," ",_xlfn.IFNA(INDEX('Account Code Definitions'!$B$1:$D$366,MATCH(B45,'Account Code Definitions'!$B$1:$B$366,0),3),"              invalid expense code"))</f>
        <v xml:space="preserve"> </v>
      </c>
      <c r="E45" s="108"/>
      <c r="F45" s="108"/>
      <c r="G45" s="108"/>
      <c r="H45" s="108"/>
      <c r="I45" s="108"/>
      <c r="J45" s="108"/>
      <c r="K45" s="49"/>
      <c r="L45" s="88"/>
      <c r="M45" s="97" t="str">
        <f t="shared" si="21"/>
        <v xml:space="preserve"> </v>
      </c>
      <c r="N45" s="98"/>
      <c r="O45" s="83"/>
      <c r="P45" s="73"/>
      <c r="Q45" s="73"/>
      <c r="R45" s="83"/>
      <c r="S45" s="94" t="str">
        <f t="shared" si="2"/>
        <v xml:space="preserve"> </v>
      </c>
      <c r="T45" s="85">
        <f t="shared" si="28"/>
        <v>0</v>
      </c>
      <c r="U45" s="72"/>
      <c r="V45" s="94" t="str">
        <f t="shared" si="22"/>
        <v xml:space="preserve"> </v>
      </c>
      <c r="W45" s="111" t="str">
        <f t="shared" si="23"/>
        <v xml:space="preserve"> </v>
      </c>
      <c r="X45" s="111"/>
      <c r="Y45" s="112"/>
      <c r="AA45" s="224"/>
      <c r="AD45" s="18">
        <f t="shared" si="24"/>
        <v>0</v>
      </c>
      <c r="AE45" s="18">
        <f t="shared" si="25"/>
        <v>0</v>
      </c>
      <c r="AF45" s="18">
        <f t="shared" si="26"/>
        <v>0</v>
      </c>
      <c r="AG45" s="18">
        <f t="shared" si="29"/>
        <v>0</v>
      </c>
      <c r="AH45" s="18">
        <f t="shared" si="30"/>
        <v>0</v>
      </c>
      <c r="AI45" s="18">
        <f t="shared" si="31"/>
        <v>0</v>
      </c>
      <c r="AJ45" s="18" t="str">
        <f t="shared" si="27"/>
        <v xml:space="preserve"> </v>
      </c>
      <c r="AK45" s="18">
        <f t="shared" si="32"/>
        <v>0</v>
      </c>
      <c r="AL45" s="56">
        <f t="shared" si="33"/>
        <v>0</v>
      </c>
    </row>
    <row r="46" spans="1:45" ht="14.1" customHeight="1" x14ac:dyDescent="0.25">
      <c r="A46" s="11" t="str">
        <f t="shared" si="20"/>
        <v xml:space="preserve"> </v>
      </c>
      <c r="B46" s="43" t="s">
        <v>0</v>
      </c>
      <c r="C46" s="12"/>
      <c r="D46" s="108" t="str">
        <f>IF(OR(B46="",B46=" ")," ",_xlfn.IFNA(INDEX('Account Code Definitions'!$B$1:$D$366,MATCH(B46,'Account Code Definitions'!$B$1:$B$366,0),3),"              invalid expense code"))</f>
        <v xml:space="preserve"> </v>
      </c>
      <c r="E46" s="108"/>
      <c r="F46" s="108"/>
      <c r="G46" s="108"/>
      <c r="H46" s="108"/>
      <c r="I46" s="108"/>
      <c r="J46" s="108"/>
      <c r="K46" s="49"/>
      <c r="L46" s="88"/>
      <c r="M46" s="97" t="str">
        <f t="shared" si="21"/>
        <v xml:space="preserve"> </v>
      </c>
      <c r="N46" s="98"/>
      <c r="O46" s="83"/>
      <c r="P46" s="73"/>
      <c r="Q46" s="73"/>
      <c r="R46" s="83"/>
      <c r="S46" s="94" t="str">
        <f t="shared" si="2"/>
        <v xml:space="preserve"> </v>
      </c>
      <c r="T46" s="85">
        <f t="shared" si="28"/>
        <v>0</v>
      </c>
      <c r="U46" s="72"/>
      <c r="V46" s="94" t="str">
        <f t="shared" si="22"/>
        <v xml:space="preserve"> </v>
      </c>
      <c r="W46" s="111" t="str">
        <f t="shared" si="23"/>
        <v xml:space="preserve"> </v>
      </c>
      <c r="X46" s="111"/>
      <c r="Y46" s="112"/>
      <c r="AA46" s="224"/>
      <c r="AD46" s="18">
        <f t="shared" si="24"/>
        <v>0</v>
      </c>
      <c r="AE46" s="18">
        <f t="shared" si="25"/>
        <v>0</v>
      </c>
      <c r="AF46" s="18">
        <f t="shared" si="26"/>
        <v>0</v>
      </c>
      <c r="AG46" s="18">
        <f t="shared" si="29"/>
        <v>0</v>
      </c>
      <c r="AH46" s="18">
        <f t="shared" si="30"/>
        <v>0</v>
      </c>
      <c r="AI46" s="18">
        <f t="shared" si="31"/>
        <v>0</v>
      </c>
      <c r="AJ46" s="18" t="str">
        <f t="shared" si="27"/>
        <v xml:space="preserve"> </v>
      </c>
      <c r="AK46" s="18">
        <f t="shared" si="32"/>
        <v>0</v>
      </c>
      <c r="AL46" s="56">
        <f t="shared" si="33"/>
        <v>0</v>
      </c>
    </row>
    <row r="47" spans="1:45" ht="14.1" customHeight="1" x14ac:dyDescent="0.25">
      <c r="A47" s="11" t="str">
        <f t="shared" si="20"/>
        <v xml:space="preserve"> </v>
      </c>
      <c r="B47" s="43" t="s">
        <v>0</v>
      </c>
      <c r="C47" s="12"/>
      <c r="D47" s="108" t="str">
        <f>IF(OR(B47="",B47=" ")," ",_xlfn.IFNA(INDEX('Account Code Definitions'!$B$1:$D$366,MATCH(B47,'Account Code Definitions'!$B$1:$B$366,0),3),"              invalid expense code"))</f>
        <v xml:space="preserve"> </v>
      </c>
      <c r="E47" s="108"/>
      <c r="F47" s="108"/>
      <c r="G47" s="108"/>
      <c r="H47" s="108"/>
      <c r="I47" s="108"/>
      <c r="J47" s="108"/>
      <c r="K47" s="49"/>
      <c r="L47" s="88"/>
      <c r="M47" s="97" t="str">
        <f t="shared" si="21"/>
        <v xml:space="preserve"> </v>
      </c>
      <c r="N47" s="98"/>
      <c r="O47" s="83"/>
      <c r="P47" s="73"/>
      <c r="Q47" s="73"/>
      <c r="R47" s="83"/>
      <c r="S47" s="94" t="str">
        <f t="shared" si="2"/>
        <v xml:space="preserve"> </v>
      </c>
      <c r="T47" s="85">
        <f t="shared" si="28"/>
        <v>0</v>
      </c>
      <c r="U47" s="72"/>
      <c r="V47" s="94" t="str">
        <f t="shared" si="22"/>
        <v xml:space="preserve"> </v>
      </c>
      <c r="W47" s="111" t="str">
        <f t="shared" si="23"/>
        <v xml:space="preserve"> </v>
      </c>
      <c r="X47" s="111"/>
      <c r="Y47" s="112"/>
      <c r="AA47" s="224"/>
      <c r="AD47" s="18">
        <f t="shared" si="24"/>
        <v>0</v>
      </c>
      <c r="AE47" s="18">
        <f t="shared" si="25"/>
        <v>0</v>
      </c>
      <c r="AF47" s="18">
        <f t="shared" si="26"/>
        <v>0</v>
      </c>
      <c r="AG47" s="18">
        <f t="shared" si="29"/>
        <v>0</v>
      </c>
      <c r="AH47" s="18">
        <f t="shared" si="30"/>
        <v>0</v>
      </c>
      <c r="AI47" s="18">
        <f t="shared" si="31"/>
        <v>0</v>
      </c>
      <c r="AJ47" s="18" t="str">
        <f t="shared" si="27"/>
        <v xml:space="preserve"> </v>
      </c>
      <c r="AK47" s="18">
        <f t="shared" si="32"/>
        <v>0</v>
      </c>
      <c r="AL47" s="56">
        <f t="shared" si="33"/>
        <v>0</v>
      </c>
    </row>
    <row r="48" spans="1:45" ht="14.1" customHeight="1" x14ac:dyDescent="0.25">
      <c r="A48" s="11" t="str">
        <f t="shared" si="20"/>
        <v xml:space="preserve"> </v>
      </c>
      <c r="B48" s="43" t="s">
        <v>0</v>
      </c>
      <c r="C48" s="12"/>
      <c r="D48" s="108" t="str">
        <f>IF(OR(B48="",B48=" ")," ",_xlfn.IFNA(INDEX('Account Code Definitions'!$B$1:$D$366,MATCH(B48,'Account Code Definitions'!$B$1:$B$366,0),3),"              invalid expense code"))</f>
        <v xml:space="preserve"> </v>
      </c>
      <c r="E48" s="108"/>
      <c r="F48" s="108"/>
      <c r="G48" s="108"/>
      <c r="H48" s="108"/>
      <c r="I48" s="108"/>
      <c r="J48" s="108"/>
      <c r="K48" s="49"/>
      <c r="L48" s="88"/>
      <c r="M48" s="97" t="str">
        <f t="shared" si="21"/>
        <v xml:space="preserve"> </v>
      </c>
      <c r="N48" s="98"/>
      <c r="O48" s="83"/>
      <c r="P48" s="73"/>
      <c r="Q48" s="73"/>
      <c r="R48" s="83"/>
      <c r="S48" s="94" t="str">
        <f t="shared" si="2"/>
        <v xml:space="preserve"> </v>
      </c>
      <c r="T48" s="85">
        <f t="shared" si="28"/>
        <v>0</v>
      </c>
      <c r="U48" s="72"/>
      <c r="V48" s="94" t="str">
        <f t="shared" si="22"/>
        <v xml:space="preserve"> </v>
      </c>
      <c r="W48" s="111" t="str">
        <f t="shared" si="23"/>
        <v xml:space="preserve"> </v>
      </c>
      <c r="X48" s="111"/>
      <c r="Y48" s="112"/>
      <c r="AA48" s="224"/>
      <c r="AD48" s="18">
        <f t="shared" si="24"/>
        <v>0</v>
      </c>
      <c r="AE48" s="18">
        <f t="shared" si="25"/>
        <v>0</v>
      </c>
      <c r="AF48" s="18">
        <f t="shared" si="26"/>
        <v>0</v>
      </c>
      <c r="AG48" s="18">
        <f t="shared" si="29"/>
        <v>0</v>
      </c>
      <c r="AH48" s="18">
        <f t="shared" si="30"/>
        <v>0</v>
      </c>
      <c r="AI48" s="18">
        <f t="shared" si="31"/>
        <v>0</v>
      </c>
      <c r="AJ48" s="18" t="str">
        <f t="shared" si="27"/>
        <v xml:space="preserve"> </v>
      </c>
      <c r="AK48" s="18">
        <f t="shared" si="32"/>
        <v>0</v>
      </c>
      <c r="AL48" s="56">
        <f t="shared" si="33"/>
        <v>0</v>
      </c>
    </row>
    <row r="49" spans="1:40" ht="14.1" customHeight="1" x14ac:dyDescent="0.25">
      <c r="A49" s="11" t="str">
        <f t="shared" si="20"/>
        <v xml:space="preserve"> </v>
      </c>
      <c r="B49" s="43" t="s">
        <v>0</v>
      </c>
      <c r="C49" s="12"/>
      <c r="D49" s="108" t="str">
        <f>IF(OR(B49="",B49=" ")," ",_xlfn.IFNA(INDEX('Account Code Definitions'!$B$1:$D$366,MATCH(B49,'Account Code Definitions'!$B$1:$B$366,0),3),"              invalid expense code"))</f>
        <v xml:space="preserve"> </v>
      </c>
      <c r="E49" s="108"/>
      <c r="F49" s="108"/>
      <c r="G49" s="108"/>
      <c r="H49" s="108"/>
      <c r="I49" s="108"/>
      <c r="J49" s="108"/>
      <c r="K49" s="49"/>
      <c r="L49" s="88"/>
      <c r="M49" s="97" t="str">
        <f t="shared" si="21"/>
        <v xml:space="preserve"> </v>
      </c>
      <c r="N49" s="98"/>
      <c r="O49" s="83"/>
      <c r="P49" s="73"/>
      <c r="Q49" s="73"/>
      <c r="R49" s="83"/>
      <c r="S49" s="94" t="str">
        <f t="shared" si="2"/>
        <v xml:space="preserve"> </v>
      </c>
      <c r="T49" s="85">
        <f t="shared" si="28"/>
        <v>0</v>
      </c>
      <c r="U49" s="72"/>
      <c r="V49" s="94" t="str">
        <f t="shared" si="22"/>
        <v xml:space="preserve"> </v>
      </c>
      <c r="W49" s="111" t="str">
        <f t="shared" si="23"/>
        <v xml:space="preserve"> </v>
      </c>
      <c r="X49" s="111"/>
      <c r="Y49" s="112"/>
      <c r="AA49" s="224"/>
      <c r="AD49" s="18">
        <f t="shared" si="24"/>
        <v>0</v>
      </c>
      <c r="AE49" s="18">
        <f t="shared" si="25"/>
        <v>0</v>
      </c>
      <c r="AF49" s="18">
        <f t="shared" si="26"/>
        <v>0</v>
      </c>
      <c r="AG49" s="18">
        <f t="shared" si="29"/>
        <v>0</v>
      </c>
      <c r="AH49" s="18">
        <f t="shared" si="30"/>
        <v>0</v>
      </c>
      <c r="AI49" s="18">
        <f t="shared" si="31"/>
        <v>0</v>
      </c>
      <c r="AJ49" s="18" t="str">
        <f t="shared" si="27"/>
        <v xml:space="preserve"> </v>
      </c>
      <c r="AK49" s="18">
        <f t="shared" si="32"/>
        <v>0</v>
      </c>
      <c r="AL49" s="56">
        <f t="shared" si="33"/>
        <v>0</v>
      </c>
    </row>
    <row r="50" spans="1:40" ht="14.1" customHeight="1" x14ac:dyDescent="0.25">
      <c r="A50" s="11" t="str">
        <f t="shared" si="20"/>
        <v xml:space="preserve"> </v>
      </c>
      <c r="B50" s="43"/>
      <c r="C50" s="12"/>
      <c r="D50" s="108" t="str">
        <f>IF(OR(B50="",B50=" ")," ",_xlfn.IFNA(INDEX('Account Code Definitions'!$B$1:$D$366,MATCH(B50,'Account Code Definitions'!$B$1:$B$366,0),3),"              invalid expense code"))</f>
        <v xml:space="preserve"> </v>
      </c>
      <c r="E50" s="108"/>
      <c r="F50" s="108"/>
      <c r="G50" s="108"/>
      <c r="H50" s="108"/>
      <c r="I50" s="108"/>
      <c r="J50" s="108"/>
      <c r="K50" s="49"/>
      <c r="L50" s="88"/>
      <c r="M50" s="97" t="str">
        <f t="shared" si="21"/>
        <v xml:space="preserve"> </v>
      </c>
      <c r="N50" s="98"/>
      <c r="O50" s="83"/>
      <c r="P50" s="73"/>
      <c r="Q50" s="73"/>
      <c r="R50" s="83"/>
      <c r="S50" s="94" t="str">
        <f t="shared" si="2"/>
        <v xml:space="preserve"> </v>
      </c>
      <c r="T50" s="85">
        <f t="shared" si="28"/>
        <v>0</v>
      </c>
      <c r="U50" s="72"/>
      <c r="V50" s="94" t="str">
        <f t="shared" si="22"/>
        <v xml:space="preserve"> </v>
      </c>
      <c r="W50" s="111" t="str">
        <f t="shared" si="23"/>
        <v xml:space="preserve"> </v>
      </c>
      <c r="X50" s="111"/>
      <c r="Y50" s="112"/>
      <c r="AA50" s="224"/>
      <c r="AD50" s="18">
        <f t="shared" si="24"/>
        <v>0</v>
      </c>
      <c r="AE50" s="18">
        <f t="shared" si="25"/>
        <v>0</v>
      </c>
      <c r="AF50" s="18">
        <f t="shared" si="26"/>
        <v>0</v>
      </c>
      <c r="AG50" s="18">
        <f t="shared" si="29"/>
        <v>0</v>
      </c>
      <c r="AH50" s="18">
        <f t="shared" si="30"/>
        <v>0</v>
      </c>
      <c r="AI50" s="18">
        <f t="shared" si="31"/>
        <v>0</v>
      </c>
      <c r="AJ50" s="18" t="str">
        <f t="shared" si="27"/>
        <v xml:space="preserve"> </v>
      </c>
      <c r="AK50" s="18">
        <f t="shared" si="32"/>
        <v>0</v>
      </c>
      <c r="AL50" s="56">
        <f t="shared" si="33"/>
        <v>0</v>
      </c>
    </row>
    <row r="51" spans="1:40" ht="14.1" customHeight="1" x14ac:dyDescent="0.25">
      <c r="A51" s="11" t="str">
        <f t="shared" si="20"/>
        <v xml:space="preserve"> </v>
      </c>
      <c r="B51" s="43"/>
      <c r="C51" s="12"/>
      <c r="D51" s="108" t="str">
        <f>IF(OR(B51="",B51=" ")," ",_xlfn.IFNA(INDEX('Account Code Definitions'!$B$1:$D$366,MATCH(B51,'Account Code Definitions'!$B$1:$B$366,0),3),"              invalid expense code"))</f>
        <v xml:space="preserve"> </v>
      </c>
      <c r="E51" s="108"/>
      <c r="F51" s="108"/>
      <c r="G51" s="108"/>
      <c r="H51" s="108"/>
      <c r="I51" s="108"/>
      <c r="J51" s="108"/>
      <c r="K51" s="49"/>
      <c r="L51" s="88"/>
      <c r="M51" s="97" t="str">
        <f t="shared" si="21"/>
        <v xml:space="preserve"> </v>
      </c>
      <c r="N51" s="98"/>
      <c r="O51" s="83"/>
      <c r="P51" s="73"/>
      <c r="Q51" s="73"/>
      <c r="R51" s="83"/>
      <c r="S51" s="94" t="str">
        <f t="shared" si="2"/>
        <v xml:space="preserve"> </v>
      </c>
      <c r="T51" s="85">
        <f t="shared" si="28"/>
        <v>0</v>
      </c>
      <c r="U51" s="72"/>
      <c r="V51" s="94" t="str">
        <f t="shared" si="22"/>
        <v xml:space="preserve"> </v>
      </c>
      <c r="W51" s="111" t="str">
        <f t="shared" si="23"/>
        <v xml:space="preserve"> </v>
      </c>
      <c r="X51" s="111"/>
      <c r="Y51" s="112"/>
      <c r="AA51" s="224"/>
      <c r="AD51" s="18">
        <f t="shared" si="24"/>
        <v>0</v>
      </c>
      <c r="AE51" s="18">
        <f t="shared" si="25"/>
        <v>0</v>
      </c>
      <c r="AF51" s="18">
        <f t="shared" si="26"/>
        <v>0</v>
      </c>
      <c r="AG51" s="18">
        <f t="shared" si="29"/>
        <v>0</v>
      </c>
      <c r="AH51" s="18">
        <f t="shared" si="30"/>
        <v>0</v>
      </c>
      <c r="AI51" s="18">
        <f t="shared" si="31"/>
        <v>0</v>
      </c>
      <c r="AJ51" s="18" t="str">
        <f t="shared" si="27"/>
        <v xml:space="preserve"> </v>
      </c>
      <c r="AK51" s="18">
        <f t="shared" si="32"/>
        <v>0</v>
      </c>
      <c r="AL51" s="56">
        <f t="shared" si="33"/>
        <v>0</v>
      </c>
    </row>
    <row r="52" spans="1:40" ht="14.1" customHeight="1" x14ac:dyDescent="0.25">
      <c r="A52" s="11" t="str">
        <f t="shared" si="20"/>
        <v xml:space="preserve"> </v>
      </c>
      <c r="B52" s="43"/>
      <c r="C52" s="12"/>
      <c r="D52" s="108" t="str">
        <f>IF(OR(B52="",B52=" ")," ",_xlfn.IFNA(INDEX('Account Code Definitions'!$B$1:$D$366,MATCH(B52,'Account Code Definitions'!$B$1:$B$366,0),3),"              invalid expense code"))</f>
        <v xml:space="preserve"> </v>
      </c>
      <c r="E52" s="108"/>
      <c r="F52" s="108"/>
      <c r="G52" s="108"/>
      <c r="H52" s="108"/>
      <c r="I52" s="108"/>
      <c r="J52" s="108"/>
      <c r="K52" s="49"/>
      <c r="L52" s="88"/>
      <c r="M52" s="97" t="str">
        <f t="shared" si="21"/>
        <v xml:space="preserve"> </v>
      </c>
      <c r="N52" s="98"/>
      <c r="O52" s="83"/>
      <c r="P52" s="73"/>
      <c r="Q52" s="73"/>
      <c r="R52" s="83"/>
      <c r="S52" s="94" t="str">
        <f t="shared" si="2"/>
        <v xml:space="preserve"> </v>
      </c>
      <c r="T52" s="85">
        <f t="shared" si="28"/>
        <v>0</v>
      </c>
      <c r="U52" s="72"/>
      <c r="V52" s="94" t="str">
        <f t="shared" si="22"/>
        <v xml:space="preserve"> </v>
      </c>
      <c r="W52" s="111" t="str">
        <f t="shared" si="23"/>
        <v xml:space="preserve"> </v>
      </c>
      <c r="X52" s="111"/>
      <c r="Y52" s="112"/>
      <c r="AA52" s="224"/>
      <c r="AD52" s="18">
        <f t="shared" si="24"/>
        <v>0</v>
      </c>
      <c r="AE52" s="18">
        <f t="shared" si="25"/>
        <v>0</v>
      </c>
      <c r="AF52" s="18">
        <f t="shared" si="26"/>
        <v>0</v>
      </c>
      <c r="AG52" s="18">
        <f t="shared" si="29"/>
        <v>0</v>
      </c>
      <c r="AH52" s="18">
        <f t="shared" si="30"/>
        <v>0</v>
      </c>
      <c r="AI52" s="18">
        <f t="shared" si="31"/>
        <v>0</v>
      </c>
      <c r="AJ52" s="18" t="str">
        <f t="shared" si="27"/>
        <v xml:space="preserve"> </v>
      </c>
      <c r="AK52" s="18">
        <f t="shared" si="32"/>
        <v>0</v>
      </c>
      <c r="AL52" s="56">
        <f t="shared" si="33"/>
        <v>0</v>
      </c>
    </row>
    <row r="53" spans="1:40" ht="14.1" customHeight="1" x14ac:dyDescent="0.25">
      <c r="A53" s="11" t="str">
        <f t="shared" si="20"/>
        <v xml:space="preserve"> </v>
      </c>
      <c r="B53" s="43"/>
      <c r="C53" s="12"/>
      <c r="D53" s="108" t="str">
        <f>IF(OR(B53="",B53=" ")," ",_xlfn.IFNA(INDEX('Account Code Definitions'!$B$1:$D$366,MATCH(B53,'Account Code Definitions'!$B$1:$B$366,0),3),"              invalid expense code"))</f>
        <v xml:space="preserve"> </v>
      </c>
      <c r="E53" s="108"/>
      <c r="F53" s="108"/>
      <c r="G53" s="108"/>
      <c r="H53" s="108"/>
      <c r="I53" s="108"/>
      <c r="J53" s="108"/>
      <c r="K53" s="49"/>
      <c r="L53" s="88"/>
      <c r="M53" s="97" t="str">
        <f t="shared" si="21"/>
        <v xml:space="preserve"> </v>
      </c>
      <c r="N53" s="98"/>
      <c r="O53" s="83"/>
      <c r="P53" s="73"/>
      <c r="Q53" s="73"/>
      <c r="R53" s="83"/>
      <c r="S53" s="94" t="str">
        <f t="shared" si="2"/>
        <v xml:space="preserve"> </v>
      </c>
      <c r="T53" s="85">
        <f t="shared" si="28"/>
        <v>0</v>
      </c>
      <c r="U53" s="72"/>
      <c r="V53" s="94" t="str">
        <f t="shared" si="22"/>
        <v xml:space="preserve"> </v>
      </c>
      <c r="W53" s="111" t="str">
        <f t="shared" si="23"/>
        <v xml:space="preserve"> </v>
      </c>
      <c r="X53" s="111"/>
      <c r="Y53" s="112"/>
      <c r="AA53" s="224"/>
      <c r="AD53" s="18">
        <f t="shared" si="24"/>
        <v>0</v>
      </c>
      <c r="AE53" s="18">
        <f t="shared" si="25"/>
        <v>0</v>
      </c>
      <c r="AF53" s="18">
        <f t="shared" si="26"/>
        <v>0</v>
      </c>
      <c r="AG53" s="18">
        <f t="shared" si="29"/>
        <v>0</v>
      </c>
      <c r="AH53" s="18">
        <f t="shared" si="30"/>
        <v>0</v>
      </c>
      <c r="AI53" s="18">
        <f t="shared" si="31"/>
        <v>0</v>
      </c>
      <c r="AJ53" s="18" t="str">
        <f t="shared" si="27"/>
        <v xml:space="preserve"> </v>
      </c>
      <c r="AK53" s="18">
        <f t="shared" si="32"/>
        <v>0</v>
      </c>
      <c r="AL53" s="56">
        <f t="shared" si="33"/>
        <v>0</v>
      </c>
    </row>
    <row r="54" spans="1:40" ht="14.1" customHeight="1" x14ac:dyDescent="0.25">
      <c r="A54" s="11" t="str">
        <f t="shared" si="20"/>
        <v xml:space="preserve"> </v>
      </c>
      <c r="B54" s="43"/>
      <c r="C54" s="12"/>
      <c r="D54" s="108" t="str">
        <f>IF(OR(B54="",B54=" ")," ",_xlfn.IFNA(INDEX('Account Code Definitions'!$B$1:$D$366,MATCH(B54,'Account Code Definitions'!$B$1:$B$366,0),3),"              invalid expense code"))</f>
        <v xml:space="preserve"> </v>
      </c>
      <c r="E54" s="108"/>
      <c r="F54" s="108"/>
      <c r="G54" s="108"/>
      <c r="H54" s="108"/>
      <c r="I54" s="108"/>
      <c r="J54" s="108"/>
      <c r="K54" s="49"/>
      <c r="L54" s="88"/>
      <c r="M54" s="97" t="str">
        <f t="shared" si="21"/>
        <v xml:space="preserve"> </v>
      </c>
      <c r="N54" s="98"/>
      <c r="O54" s="83"/>
      <c r="P54" s="73"/>
      <c r="Q54" s="73"/>
      <c r="R54" s="83"/>
      <c r="S54" s="94" t="str">
        <f t="shared" si="2"/>
        <v xml:space="preserve"> </v>
      </c>
      <c r="T54" s="85">
        <f t="shared" si="28"/>
        <v>0</v>
      </c>
      <c r="U54" s="72"/>
      <c r="V54" s="94" t="str">
        <f t="shared" si="22"/>
        <v xml:space="preserve"> </v>
      </c>
      <c r="W54" s="111" t="str">
        <f t="shared" si="23"/>
        <v xml:space="preserve"> </v>
      </c>
      <c r="X54" s="111"/>
      <c r="Y54" s="112"/>
      <c r="AA54" s="224"/>
      <c r="AD54" s="18">
        <f t="shared" si="24"/>
        <v>0</v>
      </c>
      <c r="AE54" s="18">
        <f t="shared" si="25"/>
        <v>0</v>
      </c>
      <c r="AF54" s="18">
        <f t="shared" si="26"/>
        <v>0</v>
      </c>
      <c r="AG54" s="18">
        <f t="shared" si="29"/>
        <v>0</v>
      </c>
      <c r="AH54" s="18">
        <f t="shared" si="30"/>
        <v>0</v>
      </c>
      <c r="AI54" s="18">
        <f t="shared" si="31"/>
        <v>0</v>
      </c>
      <c r="AJ54" s="18" t="str">
        <f t="shared" si="27"/>
        <v xml:space="preserve"> </v>
      </c>
      <c r="AK54" s="18">
        <f t="shared" si="32"/>
        <v>0</v>
      </c>
      <c r="AL54" s="56">
        <f t="shared" si="33"/>
        <v>0</v>
      </c>
    </row>
    <row r="55" spans="1:40" ht="14.1" customHeight="1" x14ac:dyDescent="0.25">
      <c r="A55" s="11" t="str">
        <f t="shared" si="18"/>
        <v xml:space="preserve"> </v>
      </c>
      <c r="B55" s="43"/>
      <c r="C55" s="12"/>
      <c r="D55" s="108" t="str">
        <f>IF(OR(B55="",B55=" ")," ",_xlfn.IFNA(INDEX('Account Code Definitions'!$B$1:$D$366,MATCH(B55,'Account Code Definitions'!$B$1:$B$366,0),3),"              invalid expense code"))</f>
        <v xml:space="preserve"> </v>
      </c>
      <c r="E55" s="108"/>
      <c r="F55" s="108"/>
      <c r="G55" s="108"/>
      <c r="H55" s="108"/>
      <c r="I55" s="108"/>
      <c r="J55" s="108"/>
      <c r="K55" s="49"/>
      <c r="L55" s="88"/>
      <c r="M55" s="97" t="str">
        <f t="shared" si="19"/>
        <v xml:space="preserve"> </v>
      </c>
      <c r="N55" s="98"/>
      <c r="O55" s="83"/>
      <c r="P55" s="73"/>
      <c r="Q55" s="73"/>
      <c r="R55" s="83"/>
      <c r="S55" s="94" t="str">
        <f t="shared" si="2"/>
        <v xml:space="preserve"> </v>
      </c>
      <c r="T55" s="85">
        <f t="shared" si="28"/>
        <v>0</v>
      </c>
      <c r="U55" s="72"/>
      <c r="V55" s="94" t="str">
        <f t="shared" si="6"/>
        <v xml:space="preserve"> </v>
      </c>
      <c r="W55" s="111" t="str">
        <f t="shared" si="16"/>
        <v xml:space="preserve"> </v>
      </c>
      <c r="X55" s="111"/>
      <c r="Y55" s="112"/>
      <c r="AA55" s="224"/>
      <c r="AD55" s="18">
        <f t="shared" si="7"/>
        <v>0</v>
      </c>
      <c r="AE55" s="18">
        <f t="shared" si="8"/>
        <v>0</v>
      </c>
      <c r="AF55" s="18">
        <f t="shared" si="9"/>
        <v>0</v>
      </c>
      <c r="AG55" s="18">
        <f t="shared" si="10"/>
        <v>0</v>
      </c>
      <c r="AH55" s="18">
        <f t="shared" si="11"/>
        <v>0</v>
      </c>
      <c r="AI55" s="18">
        <f t="shared" si="12"/>
        <v>0</v>
      </c>
      <c r="AJ55" s="18" t="str">
        <f t="shared" si="13"/>
        <v xml:space="preserve"> </v>
      </c>
      <c r="AK55" s="18">
        <f t="shared" si="14"/>
        <v>0</v>
      </c>
      <c r="AL55" s="56">
        <f t="shared" si="15"/>
        <v>0</v>
      </c>
    </row>
    <row r="56" spans="1:40" ht="14.1" customHeight="1" x14ac:dyDescent="0.25">
      <c r="A56" s="11" t="str">
        <f t="shared" si="18"/>
        <v xml:space="preserve"> </v>
      </c>
      <c r="B56" s="43"/>
      <c r="C56" s="12"/>
      <c r="D56" s="108" t="str">
        <f>IF(OR(B56="",B56=" ")," ",_xlfn.IFNA(INDEX('Account Code Definitions'!$B$1:$D$366,MATCH(B56,'Account Code Definitions'!$B$1:$B$366,0),3),"              invalid expense code"))</f>
        <v xml:space="preserve"> </v>
      </c>
      <c r="E56" s="108"/>
      <c r="F56" s="108"/>
      <c r="G56" s="108"/>
      <c r="H56" s="108"/>
      <c r="I56" s="108"/>
      <c r="J56" s="108"/>
      <c r="K56" s="49"/>
      <c r="L56" s="88"/>
      <c r="M56" s="97" t="str">
        <f t="shared" si="19"/>
        <v xml:space="preserve"> </v>
      </c>
      <c r="N56" s="98"/>
      <c r="O56" s="83"/>
      <c r="P56" s="73"/>
      <c r="Q56" s="73"/>
      <c r="R56" s="83"/>
      <c r="S56" s="94" t="str">
        <f t="shared" si="2"/>
        <v xml:space="preserve"> </v>
      </c>
      <c r="T56" s="85">
        <f t="shared" si="28"/>
        <v>0</v>
      </c>
      <c r="U56" s="72"/>
      <c r="V56" s="94" t="str">
        <f t="shared" si="6"/>
        <v xml:space="preserve"> </v>
      </c>
      <c r="W56" s="111" t="str">
        <f t="shared" si="16"/>
        <v xml:space="preserve"> </v>
      </c>
      <c r="X56" s="111"/>
      <c r="Y56" s="112"/>
      <c r="AA56" s="224"/>
      <c r="AD56" s="18">
        <f t="shared" si="7"/>
        <v>0</v>
      </c>
      <c r="AE56" s="18">
        <f t="shared" si="8"/>
        <v>0</v>
      </c>
      <c r="AF56" s="18">
        <f t="shared" si="9"/>
        <v>0</v>
      </c>
      <c r="AG56" s="18">
        <f t="shared" si="10"/>
        <v>0</v>
      </c>
      <c r="AH56" s="18">
        <f t="shared" si="11"/>
        <v>0</v>
      </c>
      <c r="AI56" s="18">
        <f t="shared" si="12"/>
        <v>0</v>
      </c>
      <c r="AJ56" s="18" t="str">
        <f t="shared" si="13"/>
        <v xml:space="preserve"> </v>
      </c>
      <c r="AK56" s="18">
        <f t="shared" si="14"/>
        <v>0</v>
      </c>
      <c r="AL56" s="56">
        <f t="shared" si="15"/>
        <v>0</v>
      </c>
    </row>
    <row r="57" spans="1:40" ht="14.1" customHeight="1" x14ac:dyDescent="0.25">
      <c r="A57" s="11" t="str">
        <f t="shared" si="18"/>
        <v xml:space="preserve"> </v>
      </c>
      <c r="B57" s="43"/>
      <c r="C57" s="12"/>
      <c r="D57" s="108" t="str">
        <f>IF(OR(B57="",B57=" ")," ",_xlfn.IFNA(INDEX('Account Code Definitions'!$B$1:$D$366,MATCH(B57,'Account Code Definitions'!$B$1:$B$366,0),3),"              invalid expense code"))</f>
        <v xml:space="preserve"> </v>
      </c>
      <c r="E57" s="108"/>
      <c r="F57" s="108"/>
      <c r="G57" s="108"/>
      <c r="H57" s="108"/>
      <c r="I57" s="108"/>
      <c r="J57" s="108"/>
      <c r="K57" s="49"/>
      <c r="L57" s="88"/>
      <c r="M57" s="97" t="str">
        <f t="shared" si="19"/>
        <v xml:space="preserve"> </v>
      </c>
      <c r="N57" s="98"/>
      <c r="O57" s="83"/>
      <c r="P57" s="73"/>
      <c r="Q57" s="73"/>
      <c r="R57" s="83"/>
      <c r="S57" s="94" t="str">
        <f t="shared" si="2"/>
        <v xml:space="preserve"> </v>
      </c>
      <c r="T57" s="85">
        <f t="shared" si="28"/>
        <v>0</v>
      </c>
      <c r="U57" s="72"/>
      <c r="V57" s="94" t="str">
        <f t="shared" si="6"/>
        <v xml:space="preserve"> </v>
      </c>
      <c r="W57" s="111" t="str">
        <f t="shared" si="16"/>
        <v xml:space="preserve"> </v>
      </c>
      <c r="X57" s="111"/>
      <c r="Y57" s="112"/>
      <c r="AA57" s="224"/>
      <c r="AD57" s="18">
        <f t="shared" si="7"/>
        <v>0</v>
      </c>
      <c r="AE57" s="18">
        <f t="shared" si="8"/>
        <v>0</v>
      </c>
      <c r="AF57" s="18">
        <f t="shared" si="9"/>
        <v>0</v>
      </c>
      <c r="AG57" s="18">
        <f t="shared" si="10"/>
        <v>0</v>
      </c>
      <c r="AH57" s="18">
        <f t="shared" si="11"/>
        <v>0</v>
      </c>
      <c r="AI57" s="18">
        <f t="shared" si="12"/>
        <v>0</v>
      </c>
      <c r="AJ57" s="18" t="str">
        <f t="shared" si="13"/>
        <v xml:space="preserve"> </v>
      </c>
      <c r="AK57" s="18">
        <f t="shared" si="14"/>
        <v>0</v>
      </c>
      <c r="AL57" s="56">
        <f t="shared" si="15"/>
        <v>0</v>
      </c>
      <c r="AN57" s="3"/>
    </row>
    <row r="58" spans="1:40" ht="14.1" customHeight="1" x14ac:dyDescent="0.25">
      <c r="A58" s="11" t="str">
        <f t="shared" si="18"/>
        <v xml:space="preserve"> </v>
      </c>
      <c r="B58" s="43" t="s">
        <v>0</v>
      </c>
      <c r="C58" s="12"/>
      <c r="D58" s="108" t="str">
        <f>IF(OR(B58="",B58=" ")," ",_xlfn.IFNA(INDEX('Account Code Definitions'!$B$1:$D$366,MATCH(B58,'Account Code Definitions'!$B$1:$B$366,0),3),"              invalid expense code"))</f>
        <v xml:space="preserve"> </v>
      </c>
      <c r="E58" s="108"/>
      <c r="F58" s="108"/>
      <c r="G58" s="108"/>
      <c r="H58" s="108"/>
      <c r="I58" s="108"/>
      <c r="J58" s="108"/>
      <c r="K58" s="49"/>
      <c r="L58" s="88"/>
      <c r="M58" s="97" t="str">
        <f t="shared" si="19"/>
        <v xml:space="preserve"> </v>
      </c>
      <c r="N58" s="98"/>
      <c r="O58" s="83"/>
      <c r="P58" s="73"/>
      <c r="Q58" s="73"/>
      <c r="R58" s="83"/>
      <c r="S58" s="94" t="str">
        <f t="shared" si="2"/>
        <v xml:space="preserve"> </v>
      </c>
      <c r="T58" s="85">
        <f t="shared" si="28"/>
        <v>0</v>
      </c>
      <c r="U58" s="72"/>
      <c r="V58" s="94" t="str">
        <f t="shared" si="6"/>
        <v xml:space="preserve"> </v>
      </c>
      <c r="W58" s="111" t="str">
        <f t="shared" si="16"/>
        <v xml:space="preserve"> </v>
      </c>
      <c r="X58" s="111"/>
      <c r="Y58" s="112"/>
      <c r="AA58" s="224"/>
      <c r="AD58" s="18">
        <f t="shared" si="7"/>
        <v>0</v>
      </c>
      <c r="AE58" s="18">
        <f t="shared" si="8"/>
        <v>0</v>
      </c>
      <c r="AF58" s="18">
        <f t="shared" si="9"/>
        <v>0</v>
      </c>
      <c r="AG58" s="18">
        <f t="shared" si="10"/>
        <v>0</v>
      </c>
      <c r="AH58" s="18">
        <f t="shared" si="11"/>
        <v>0</v>
      </c>
      <c r="AI58" s="18">
        <f t="shared" si="12"/>
        <v>0</v>
      </c>
      <c r="AJ58" s="18" t="str">
        <f t="shared" si="13"/>
        <v xml:space="preserve"> </v>
      </c>
      <c r="AK58" s="18">
        <f t="shared" si="14"/>
        <v>0</v>
      </c>
      <c r="AL58" s="56">
        <f t="shared" si="15"/>
        <v>0</v>
      </c>
    </row>
    <row r="59" spans="1:40" ht="14.1" customHeight="1" x14ac:dyDescent="0.25">
      <c r="A59" s="11" t="str">
        <f t="shared" si="18"/>
        <v xml:space="preserve"> </v>
      </c>
      <c r="B59" s="43" t="s">
        <v>0</v>
      </c>
      <c r="C59" s="12"/>
      <c r="D59" s="108" t="str">
        <f>IF(OR(B59="",B59=" ")," ",_xlfn.IFNA(INDEX('Account Code Definitions'!$B$1:$D$366,MATCH(B59,'Account Code Definitions'!$B$1:$B$366,0),3),"              invalid expense code"))</f>
        <v xml:space="preserve"> </v>
      </c>
      <c r="E59" s="108"/>
      <c r="F59" s="108"/>
      <c r="G59" s="108"/>
      <c r="H59" s="108"/>
      <c r="I59" s="108"/>
      <c r="J59" s="108"/>
      <c r="K59" s="49"/>
      <c r="L59" s="88"/>
      <c r="M59" s="97" t="str">
        <f t="shared" si="19"/>
        <v xml:space="preserve"> </v>
      </c>
      <c r="N59" s="98"/>
      <c r="O59" s="83"/>
      <c r="P59" s="73"/>
      <c r="Q59" s="73"/>
      <c r="R59" s="83"/>
      <c r="S59" s="94" t="str">
        <f t="shared" si="2"/>
        <v xml:space="preserve"> </v>
      </c>
      <c r="T59" s="85">
        <f t="shared" si="28"/>
        <v>0</v>
      </c>
      <c r="U59" s="72"/>
      <c r="V59" s="94" t="str">
        <f t="shared" si="6"/>
        <v xml:space="preserve"> </v>
      </c>
      <c r="W59" s="111" t="str">
        <f t="shared" si="16"/>
        <v xml:space="preserve"> </v>
      </c>
      <c r="X59" s="111"/>
      <c r="Y59" s="112"/>
      <c r="AA59" s="224"/>
      <c r="AD59" s="18">
        <f t="shared" si="7"/>
        <v>0</v>
      </c>
      <c r="AE59" s="18">
        <f t="shared" si="8"/>
        <v>0</v>
      </c>
      <c r="AF59" s="18">
        <f t="shared" si="9"/>
        <v>0</v>
      </c>
      <c r="AG59" s="18">
        <f t="shared" si="10"/>
        <v>0</v>
      </c>
      <c r="AH59" s="18">
        <f t="shared" si="11"/>
        <v>0</v>
      </c>
      <c r="AI59" s="18">
        <f t="shared" si="12"/>
        <v>0</v>
      </c>
      <c r="AJ59" s="18" t="str">
        <f t="shared" si="13"/>
        <v xml:space="preserve"> </v>
      </c>
      <c r="AK59" s="18">
        <f t="shared" si="14"/>
        <v>0</v>
      </c>
      <c r="AL59" s="56">
        <f t="shared" si="15"/>
        <v>0</v>
      </c>
    </row>
    <row r="60" spans="1:40" ht="14.1" customHeight="1" x14ac:dyDescent="0.25">
      <c r="A60" s="11" t="str">
        <f t="shared" si="18"/>
        <v xml:space="preserve"> </v>
      </c>
      <c r="B60" s="43" t="s">
        <v>0</v>
      </c>
      <c r="C60" s="12"/>
      <c r="D60" s="108" t="str">
        <f>IF(OR(B60="",B60=" ")," ",_xlfn.IFNA(INDEX('Account Code Definitions'!$B$1:$D$366,MATCH(B60,'Account Code Definitions'!$B$1:$B$366,0),3),"              invalid expense code"))</f>
        <v xml:space="preserve"> </v>
      </c>
      <c r="E60" s="108"/>
      <c r="F60" s="108"/>
      <c r="G60" s="108"/>
      <c r="H60" s="108"/>
      <c r="I60" s="108"/>
      <c r="J60" s="108"/>
      <c r="K60" s="49"/>
      <c r="L60" s="88"/>
      <c r="M60" s="97" t="str">
        <f t="shared" si="19"/>
        <v xml:space="preserve"> </v>
      </c>
      <c r="N60" s="98"/>
      <c r="O60" s="83"/>
      <c r="P60" s="73"/>
      <c r="Q60" s="73"/>
      <c r="R60" s="83"/>
      <c r="S60" s="94" t="str">
        <f t="shared" si="2"/>
        <v xml:space="preserve"> </v>
      </c>
      <c r="T60" s="85">
        <f t="shared" si="28"/>
        <v>0</v>
      </c>
      <c r="U60" s="72"/>
      <c r="V60" s="94" t="str">
        <f t="shared" si="6"/>
        <v xml:space="preserve"> </v>
      </c>
      <c r="W60" s="111" t="str">
        <f t="shared" si="16"/>
        <v xml:space="preserve"> </v>
      </c>
      <c r="X60" s="111"/>
      <c r="Y60" s="112"/>
      <c r="AA60" s="224"/>
      <c r="AD60" s="18">
        <f t="shared" si="7"/>
        <v>0</v>
      </c>
      <c r="AE60" s="18">
        <f t="shared" si="8"/>
        <v>0</v>
      </c>
      <c r="AF60" s="18">
        <f t="shared" si="9"/>
        <v>0</v>
      </c>
      <c r="AG60" s="18">
        <f t="shared" si="10"/>
        <v>0</v>
      </c>
      <c r="AH60" s="18">
        <f t="shared" si="11"/>
        <v>0</v>
      </c>
      <c r="AI60" s="18">
        <f t="shared" si="12"/>
        <v>0</v>
      </c>
      <c r="AJ60" s="18" t="str">
        <f t="shared" si="13"/>
        <v xml:space="preserve"> </v>
      </c>
      <c r="AK60" s="18">
        <f t="shared" si="14"/>
        <v>0</v>
      </c>
      <c r="AL60" s="56">
        <f t="shared" si="15"/>
        <v>0</v>
      </c>
    </row>
    <row r="61" spans="1:40" ht="14.1" customHeight="1" x14ac:dyDescent="0.25">
      <c r="A61" s="11" t="str">
        <f t="shared" si="18"/>
        <v xml:space="preserve"> </v>
      </c>
      <c r="B61" s="43" t="s">
        <v>0</v>
      </c>
      <c r="C61" s="12"/>
      <c r="D61" s="108" t="str">
        <f>IF(OR(B61="",B61=" ")," ",_xlfn.IFNA(INDEX('Account Code Definitions'!$B$1:$D$366,MATCH(B61,'Account Code Definitions'!$B$1:$B$366,0),3),"              invalid expense code"))</f>
        <v xml:space="preserve"> </v>
      </c>
      <c r="E61" s="108"/>
      <c r="F61" s="108"/>
      <c r="G61" s="108"/>
      <c r="H61" s="108"/>
      <c r="I61" s="108"/>
      <c r="J61" s="108"/>
      <c r="K61" s="49"/>
      <c r="L61" s="88"/>
      <c r="M61" s="97" t="str">
        <f t="shared" si="19"/>
        <v xml:space="preserve"> </v>
      </c>
      <c r="N61" s="98"/>
      <c r="O61" s="83"/>
      <c r="P61" s="73"/>
      <c r="Q61" s="73"/>
      <c r="R61" s="83"/>
      <c r="S61" s="94" t="str">
        <f t="shared" si="2"/>
        <v xml:space="preserve"> </v>
      </c>
      <c r="T61" s="85">
        <f t="shared" si="28"/>
        <v>0</v>
      </c>
      <c r="U61" s="72"/>
      <c r="V61" s="94" t="str">
        <f t="shared" si="6"/>
        <v xml:space="preserve"> </v>
      </c>
      <c r="W61" s="111" t="str">
        <f t="shared" si="16"/>
        <v xml:space="preserve"> </v>
      </c>
      <c r="X61" s="111"/>
      <c r="Y61" s="112"/>
      <c r="AA61" s="224"/>
      <c r="AD61" s="18">
        <f t="shared" si="7"/>
        <v>0</v>
      </c>
      <c r="AE61" s="18">
        <f t="shared" si="8"/>
        <v>0</v>
      </c>
      <c r="AF61" s="18">
        <f t="shared" si="9"/>
        <v>0</v>
      </c>
      <c r="AG61" s="18">
        <f t="shared" si="10"/>
        <v>0</v>
      </c>
      <c r="AH61" s="18">
        <f t="shared" si="11"/>
        <v>0</v>
      </c>
      <c r="AI61" s="18">
        <f t="shared" si="12"/>
        <v>0</v>
      </c>
      <c r="AJ61" s="18" t="str">
        <f t="shared" si="13"/>
        <v xml:space="preserve"> </v>
      </c>
      <c r="AK61" s="18">
        <f t="shared" si="14"/>
        <v>0</v>
      </c>
      <c r="AL61" s="56">
        <f t="shared" si="15"/>
        <v>0</v>
      </c>
    </row>
    <row r="62" spans="1:40" ht="14.1" customHeight="1" x14ac:dyDescent="0.25">
      <c r="A62" s="11" t="str">
        <f t="shared" si="18"/>
        <v xml:space="preserve"> </v>
      </c>
      <c r="B62" s="43" t="s">
        <v>0</v>
      </c>
      <c r="C62" s="12"/>
      <c r="D62" s="108" t="str">
        <f>IF(OR(B62="",B62=" ")," ",_xlfn.IFNA(INDEX('Account Code Definitions'!$B$1:$D$366,MATCH(B62,'Account Code Definitions'!$B$1:$B$366,0),3),"              invalid expense code"))</f>
        <v xml:space="preserve"> </v>
      </c>
      <c r="E62" s="108"/>
      <c r="F62" s="108"/>
      <c r="G62" s="108"/>
      <c r="H62" s="108"/>
      <c r="I62" s="108"/>
      <c r="J62" s="108"/>
      <c r="K62" s="49"/>
      <c r="L62" s="88"/>
      <c r="M62" s="97" t="str">
        <f t="shared" si="19"/>
        <v xml:space="preserve"> </v>
      </c>
      <c r="N62" s="98"/>
      <c r="O62" s="83"/>
      <c r="P62" s="73"/>
      <c r="Q62" s="73"/>
      <c r="R62" s="83"/>
      <c r="S62" s="94" t="str">
        <f t="shared" si="2"/>
        <v xml:space="preserve"> </v>
      </c>
      <c r="T62" s="85">
        <f t="shared" si="28"/>
        <v>0</v>
      </c>
      <c r="U62" s="72"/>
      <c r="V62" s="94" t="str">
        <f t="shared" si="6"/>
        <v xml:space="preserve"> </v>
      </c>
      <c r="W62" s="111" t="str">
        <f t="shared" si="16"/>
        <v xml:space="preserve"> </v>
      </c>
      <c r="X62" s="111"/>
      <c r="Y62" s="112"/>
      <c r="AA62" s="224"/>
      <c r="AD62" s="18">
        <f t="shared" si="7"/>
        <v>0</v>
      </c>
      <c r="AE62" s="18">
        <f t="shared" si="8"/>
        <v>0</v>
      </c>
      <c r="AF62" s="18">
        <f t="shared" si="9"/>
        <v>0</v>
      </c>
      <c r="AG62" s="18">
        <f t="shared" si="10"/>
        <v>0</v>
      </c>
      <c r="AH62" s="18">
        <f t="shared" si="11"/>
        <v>0</v>
      </c>
      <c r="AI62" s="18">
        <f t="shared" si="12"/>
        <v>0</v>
      </c>
      <c r="AJ62" s="18" t="str">
        <f t="shared" si="13"/>
        <v xml:space="preserve"> </v>
      </c>
      <c r="AK62" s="18">
        <f t="shared" si="14"/>
        <v>0</v>
      </c>
      <c r="AL62" s="56">
        <f t="shared" si="15"/>
        <v>0</v>
      </c>
    </row>
    <row r="63" spans="1:40" ht="14.1" customHeight="1" x14ac:dyDescent="0.25">
      <c r="A63" s="11" t="str">
        <f t="shared" si="18"/>
        <v xml:space="preserve"> </v>
      </c>
      <c r="B63" s="43"/>
      <c r="C63" s="12"/>
      <c r="D63" s="108" t="str">
        <f>IF(OR(B63="",B63=" ")," ",_xlfn.IFNA(INDEX('Account Code Definitions'!$B$1:$D$366,MATCH(B63,'Account Code Definitions'!$B$1:$B$366,0),3),"              invalid expense code"))</f>
        <v xml:space="preserve"> </v>
      </c>
      <c r="E63" s="108"/>
      <c r="F63" s="108"/>
      <c r="G63" s="108"/>
      <c r="H63" s="108"/>
      <c r="I63" s="108"/>
      <c r="J63" s="108"/>
      <c r="K63" s="49"/>
      <c r="L63" s="88"/>
      <c r="M63" s="97" t="str">
        <f t="shared" si="19"/>
        <v xml:space="preserve"> </v>
      </c>
      <c r="N63" s="98"/>
      <c r="O63" s="83"/>
      <c r="P63" s="73"/>
      <c r="Q63" s="73"/>
      <c r="R63" s="83"/>
      <c r="S63" s="94" t="str">
        <f t="shared" si="2"/>
        <v xml:space="preserve"> </v>
      </c>
      <c r="T63" s="85">
        <f t="shared" si="28"/>
        <v>0</v>
      </c>
      <c r="U63" s="72"/>
      <c r="V63" s="94" t="str">
        <f t="shared" si="6"/>
        <v xml:space="preserve"> </v>
      </c>
      <c r="W63" s="111" t="str">
        <f t="shared" si="16"/>
        <v xml:space="preserve"> </v>
      </c>
      <c r="X63" s="111"/>
      <c r="Y63" s="112"/>
      <c r="AA63" s="224"/>
      <c r="AD63" s="18">
        <f t="shared" si="7"/>
        <v>0</v>
      </c>
      <c r="AE63" s="18">
        <f t="shared" si="8"/>
        <v>0</v>
      </c>
      <c r="AF63" s="18">
        <f t="shared" si="9"/>
        <v>0</v>
      </c>
      <c r="AG63" s="18">
        <f t="shared" si="10"/>
        <v>0</v>
      </c>
      <c r="AH63" s="18">
        <f t="shared" si="11"/>
        <v>0</v>
      </c>
      <c r="AI63" s="18">
        <f t="shared" si="12"/>
        <v>0</v>
      </c>
      <c r="AJ63" s="18" t="str">
        <f t="shared" si="13"/>
        <v xml:space="preserve"> </v>
      </c>
      <c r="AK63" s="18">
        <f t="shared" si="14"/>
        <v>0</v>
      </c>
      <c r="AL63" s="56">
        <f t="shared" si="15"/>
        <v>0</v>
      </c>
    </row>
    <row r="64" spans="1:40" ht="14.1" customHeight="1" x14ac:dyDescent="0.25">
      <c r="A64" s="11" t="str">
        <f t="shared" si="18"/>
        <v xml:space="preserve"> </v>
      </c>
      <c r="B64" s="43" t="s">
        <v>0</v>
      </c>
      <c r="C64" s="12"/>
      <c r="D64" s="108" t="str">
        <f>IF(OR(B64="",B64=" ")," ",_xlfn.IFNA(INDEX('Account Code Definitions'!$B$1:$D$366,MATCH(B64,'Account Code Definitions'!$B$1:$B$366,0),3),"              invalid expense code"))</f>
        <v xml:space="preserve"> </v>
      </c>
      <c r="E64" s="108"/>
      <c r="F64" s="108"/>
      <c r="G64" s="108"/>
      <c r="H64" s="108"/>
      <c r="I64" s="108"/>
      <c r="J64" s="108"/>
      <c r="K64" s="49"/>
      <c r="L64" s="88"/>
      <c r="M64" s="97" t="str">
        <f t="shared" si="19"/>
        <v xml:space="preserve"> </v>
      </c>
      <c r="N64" s="98"/>
      <c r="O64" s="83"/>
      <c r="P64" s="73"/>
      <c r="Q64" s="73"/>
      <c r="R64" s="83"/>
      <c r="S64" s="94" t="str">
        <f t="shared" si="2"/>
        <v xml:space="preserve"> </v>
      </c>
      <c r="T64" s="85">
        <f t="shared" si="28"/>
        <v>0</v>
      </c>
      <c r="U64" s="72"/>
      <c r="V64" s="94" t="str">
        <f t="shared" si="6"/>
        <v xml:space="preserve"> </v>
      </c>
      <c r="W64" s="111" t="str">
        <f t="shared" si="16"/>
        <v xml:space="preserve"> </v>
      </c>
      <c r="X64" s="111"/>
      <c r="Y64" s="112"/>
      <c r="AA64" s="224"/>
      <c r="AD64" s="18">
        <f t="shared" si="7"/>
        <v>0</v>
      </c>
      <c r="AE64" s="18">
        <f t="shared" si="8"/>
        <v>0</v>
      </c>
      <c r="AF64" s="18">
        <f t="shared" si="9"/>
        <v>0</v>
      </c>
      <c r="AG64" s="18">
        <f t="shared" si="10"/>
        <v>0</v>
      </c>
      <c r="AH64" s="18">
        <f t="shared" si="11"/>
        <v>0</v>
      </c>
      <c r="AI64" s="18">
        <f t="shared" si="12"/>
        <v>0</v>
      </c>
      <c r="AJ64" s="18" t="str">
        <f t="shared" si="13"/>
        <v xml:space="preserve"> </v>
      </c>
      <c r="AK64" s="18">
        <f t="shared" si="14"/>
        <v>0</v>
      </c>
      <c r="AL64" s="56">
        <f t="shared" si="15"/>
        <v>0</v>
      </c>
    </row>
    <row r="65" spans="1:42" ht="14.1" customHeight="1" x14ac:dyDescent="0.25">
      <c r="A65" s="11" t="str">
        <f t="shared" si="18"/>
        <v xml:space="preserve"> </v>
      </c>
      <c r="B65" s="43" t="s">
        <v>0</v>
      </c>
      <c r="C65" s="12"/>
      <c r="D65" s="108" t="str">
        <f>IF(OR(B65="",B65=" ")," ",_xlfn.IFNA(INDEX('Account Code Definitions'!$B$1:$D$366,MATCH(B65,'Account Code Definitions'!$B$1:$B$366,0),3),"              invalid expense code"))</f>
        <v xml:space="preserve"> </v>
      </c>
      <c r="E65" s="108"/>
      <c r="F65" s="108"/>
      <c r="G65" s="108"/>
      <c r="H65" s="108"/>
      <c r="I65" s="108"/>
      <c r="J65" s="108"/>
      <c r="K65" s="49"/>
      <c r="L65" s="88"/>
      <c r="M65" s="97" t="str">
        <f t="shared" si="19"/>
        <v xml:space="preserve"> </v>
      </c>
      <c r="N65" s="98"/>
      <c r="O65" s="83"/>
      <c r="P65" s="73"/>
      <c r="Q65" s="73"/>
      <c r="R65" s="83"/>
      <c r="S65" s="94" t="str">
        <f t="shared" si="2"/>
        <v xml:space="preserve"> </v>
      </c>
      <c r="T65" s="85">
        <f t="shared" si="28"/>
        <v>0</v>
      </c>
      <c r="U65" s="72"/>
      <c r="V65" s="94" t="str">
        <f t="shared" si="6"/>
        <v xml:space="preserve"> </v>
      </c>
      <c r="W65" s="111" t="str">
        <f t="shared" si="16"/>
        <v xml:space="preserve"> </v>
      </c>
      <c r="X65" s="111"/>
      <c r="Y65" s="112"/>
      <c r="AA65" s="224"/>
      <c r="AD65" s="18">
        <f t="shared" si="7"/>
        <v>0</v>
      </c>
      <c r="AE65" s="18">
        <f t="shared" si="8"/>
        <v>0</v>
      </c>
      <c r="AF65" s="18">
        <f t="shared" si="9"/>
        <v>0</v>
      </c>
      <c r="AG65" s="18">
        <f t="shared" si="10"/>
        <v>0</v>
      </c>
      <c r="AH65" s="18">
        <f t="shared" si="11"/>
        <v>0</v>
      </c>
      <c r="AI65" s="18">
        <f t="shared" si="12"/>
        <v>0</v>
      </c>
      <c r="AJ65" s="18" t="str">
        <f t="shared" si="13"/>
        <v xml:space="preserve"> </v>
      </c>
      <c r="AK65" s="18">
        <f t="shared" si="14"/>
        <v>0</v>
      </c>
      <c r="AL65" s="56">
        <f t="shared" si="15"/>
        <v>0</v>
      </c>
    </row>
    <row r="66" spans="1:42" ht="14.1" customHeight="1" x14ac:dyDescent="0.25">
      <c r="A66" s="11" t="str">
        <f t="shared" si="18"/>
        <v xml:space="preserve"> </v>
      </c>
      <c r="B66" s="43" t="s">
        <v>0</v>
      </c>
      <c r="C66" s="12"/>
      <c r="D66" s="108" t="str">
        <f>IF(OR(B66="",B66=" ")," ",_xlfn.IFNA(INDEX('Account Code Definitions'!$B$1:$D$366,MATCH(B66,'Account Code Definitions'!$B$1:$B$366,0),3),"              invalid expense code"))</f>
        <v xml:space="preserve"> </v>
      </c>
      <c r="E66" s="108"/>
      <c r="F66" s="108"/>
      <c r="G66" s="108"/>
      <c r="H66" s="108"/>
      <c r="I66" s="108"/>
      <c r="J66" s="108"/>
      <c r="K66" s="49"/>
      <c r="L66" s="88"/>
      <c r="M66" s="97" t="str">
        <f t="shared" si="19"/>
        <v xml:space="preserve"> </v>
      </c>
      <c r="N66" s="98"/>
      <c r="O66" s="83"/>
      <c r="P66" s="73"/>
      <c r="Q66" s="73"/>
      <c r="R66" s="83"/>
      <c r="S66" s="94" t="str">
        <f t="shared" si="2"/>
        <v xml:space="preserve"> </v>
      </c>
      <c r="T66" s="85">
        <f t="shared" si="28"/>
        <v>0</v>
      </c>
      <c r="U66" s="72"/>
      <c r="V66" s="94" t="str">
        <f t="shared" si="6"/>
        <v xml:space="preserve"> </v>
      </c>
      <c r="W66" s="111" t="str">
        <f t="shared" si="16"/>
        <v xml:space="preserve"> </v>
      </c>
      <c r="X66" s="111"/>
      <c r="Y66" s="112"/>
      <c r="AA66" s="224"/>
      <c r="AD66" s="18">
        <f t="shared" si="7"/>
        <v>0</v>
      </c>
      <c r="AE66" s="18">
        <f t="shared" si="8"/>
        <v>0</v>
      </c>
      <c r="AF66" s="18">
        <f t="shared" si="9"/>
        <v>0</v>
      </c>
      <c r="AG66" s="18">
        <f t="shared" si="10"/>
        <v>0</v>
      </c>
      <c r="AH66" s="18">
        <f t="shared" si="11"/>
        <v>0</v>
      </c>
      <c r="AI66" s="18">
        <f t="shared" si="12"/>
        <v>0</v>
      </c>
      <c r="AJ66" s="18" t="str">
        <f t="shared" si="13"/>
        <v xml:space="preserve"> </v>
      </c>
      <c r="AK66" s="18">
        <f t="shared" si="14"/>
        <v>0</v>
      </c>
      <c r="AL66" s="56">
        <f t="shared" si="15"/>
        <v>0</v>
      </c>
    </row>
    <row r="67" spans="1:42" ht="14.1" customHeight="1" x14ac:dyDescent="0.25">
      <c r="A67" s="11" t="str">
        <f t="shared" si="18"/>
        <v xml:space="preserve"> </v>
      </c>
      <c r="B67" s="43" t="s">
        <v>0</v>
      </c>
      <c r="C67" s="12"/>
      <c r="D67" s="108" t="str">
        <f>IF(OR(B67="",B67=" ")," ",_xlfn.IFNA(INDEX('Account Code Definitions'!$B$1:$D$366,MATCH(B67,'Account Code Definitions'!$B$1:$B$366,0),3),"              invalid expense code"))</f>
        <v xml:space="preserve"> </v>
      </c>
      <c r="E67" s="108"/>
      <c r="F67" s="108"/>
      <c r="G67" s="108"/>
      <c r="H67" s="108"/>
      <c r="I67" s="108"/>
      <c r="J67" s="108"/>
      <c r="K67" s="49"/>
      <c r="L67" s="88"/>
      <c r="M67" s="97" t="str">
        <f t="shared" si="19"/>
        <v xml:space="preserve"> </v>
      </c>
      <c r="N67" s="98"/>
      <c r="O67" s="83"/>
      <c r="P67" s="73"/>
      <c r="Q67" s="73"/>
      <c r="R67" s="83"/>
      <c r="S67" s="94" t="str">
        <f t="shared" si="2"/>
        <v xml:space="preserve"> </v>
      </c>
      <c r="T67" s="85">
        <f t="shared" si="28"/>
        <v>0</v>
      </c>
      <c r="U67" s="72"/>
      <c r="V67" s="94" t="str">
        <f t="shared" si="6"/>
        <v xml:space="preserve"> </v>
      </c>
      <c r="W67" s="111" t="str">
        <f t="shared" si="16"/>
        <v xml:space="preserve"> </v>
      </c>
      <c r="X67" s="111"/>
      <c r="Y67" s="112"/>
      <c r="AA67" s="224"/>
      <c r="AD67" s="18">
        <f t="shared" si="7"/>
        <v>0</v>
      </c>
      <c r="AE67" s="18">
        <f t="shared" si="8"/>
        <v>0</v>
      </c>
      <c r="AF67" s="18">
        <f t="shared" si="9"/>
        <v>0</v>
      </c>
      <c r="AG67" s="18">
        <f t="shared" si="10"/>
        <v>0</v>
      </c>
      <c r="AH67" s="18">
        <f t="shared" si="11"/>
        <v>0</v>
      </c>
      <c r="AI67" s="18">
        <f t="shared" si="12"/>
        <v>0</v>
      </c>
      <c r="AJ67" s="18" t="str">
        <f t="shared" si="13"/>
        <v xml:space="preserve"> </v>
      </c>
      <c r="AK67" s="18">
        <f t="shared" si="14"/>
        <v>0</v>
      </c>
      <c r="AL67" s="56">
        <f t="shared" si="15"/>
        <v>0</v>
      </c>
    </row>
    <row r="68" spans="1:42" ht="14.1" customHeight="1" x14ac:dyDescent="0.25">
      <c r="A68" s="11" t="str">
        <f t="shared" si="18"/>
        <v xml:space="preserve"> </v>
      </c>
      <c r="B68" s="42" t="s">
        <v>0</v>
      </c>
      <c r="C68" s="59"/>
      <c r="D68" s="225" t="str">
        <f>IF(OR(B68="",B68=" ")," ",_xlfn.IFNA(INDEX('Account Code Definitions'!$B$1:$D$366,MATCH(B68,'Account Code Definitions'!$B$1:$B$366,0),3),"              invalid expense code"))</f>
        <v xml:space="preserve"> </v>
      </c>
      <c r="E68" s="225"/>
      <c r="F68" s="225"/>
      <c r="G68" s="225"/>
      <c r="H68" s="225"/>
      <c r="I68" s="225"/>
      <c r="J68" s="225"/>
      <c r="K68" s="93"/>
      <c r="L68" s="89"/>
      <c r="M68" s="99" t="str">
        <f t="shared" si="19"/>
        <v xml:space="preserve"> </v>
      </c>
      <c r="N68" s="100"/>
      <c r="O68" s="87"/>
      <c r="P68" s="74"/>
      <c r="Q68" s="74"/>
      <c r="R68" s="87"/>
      <c r="S68" s="95" t="str">
        <f t="shared" si="2"/>
        <v xml:space="preserve"> </v>
      </c>
      <c r="T68" s="86">
        <f t="shared" si="28"/>
        <v>0</v>
      </c>
      <c r="U68" s="75"/>
      <c r="V68" s="95" t="str">
        <f t="shared" si="6"/>
        <v xml:space="preserve"> </v>
      </c>
      <c r="W68" s="136" t="str">
        <f t="shared" si="16"/>
        <v xml:space="preserve"> </v>
      </c>
      <c r="X68" s="136"/>
      <c r="Y68" s="137"/>
      <c r="AA68" s="224"/>
      <c r="AD68" s="18">
        <f t="shared" si="7"/>
        <v>0</v>
      </c>
      <c r="AE68" s="18">
        <f t="shared" si="8"/>
        <v>0</v>
      </c>
      <c r="AF68" s="18">
        <f t="shared" si="9"/>
        <v>0</v>
      </c>
      <c r="AG68" s="18">
        <f t="shared" si="10"/>
        <v>0</v>
      </c>
      <c r="AH68" s="18">
        <f t="shared" si="11"/>
        <v>0</v>
      </c>
      <c r="AI68" s="18">
        <f t="shared" si="12"/>
        <v>0</v>
      </c>
      <c r="AJ68" s="18" t="str">
        <f t="shared" si="13"/>
        <v xml:space="preserve"> </v>
      </c>
      <c r="AK68" s="18">
        <f t="shared" si="14"/>
        <v>0</v>
      </c>
      <c r="AL68" s="56">
        <f t="shared" si="15"/>
        <v>0</v>
      </c>
    </row>
    <row r="69" spans="1:42" ht="15.75" customHeight="1" x14ac:dyDescent="0.25">
      <c r="B69" s="2"/>
      <c r="C69" s="2"/>
      <c r="D69" s="3"/>
      <c r="E69" s="3"/>
      <c r="F69" s="3"/>
      <c r="G69" s="3"/>
      <c r="H69" s="3"/>
      <c r="I69" s="3"/>
      <c r="J69" s="3"/>
      <c r="K69" s="3"/>
      <c r="L69" s="3"/>
      <c r="M69" s="12"/>
      <c r="N69" s="57"/>
      <c r="O69" s="1"/>
      <c r="P69" s="1"/>
      <c r="Q69" s="1"/>
      <c r="R69" s="1"/>
      <c r="S69" s="1"/>
      <c r="T69" s="1"/>
      <c r="U69" s="1"/>
      <c r="V69" s="1"/>
      <c r="W69" s="1"/>
      <c r="X69" s="1"/>
      <c r="Y69" s="10"/>
      <c r="AA69" s="224"/>
    </row>
    <row r="70" spans="1:42" ht="5.25" customHeight="1" x14ac:dyDescent="0.25">
      <c r="B70" s="23"/>
      <c r="C70" s="24"/>
      <c r="D70" s="25"/>
      <c r="E70" s="25"/>
      <c r="F70" s="25"/>
      <c r="G70" s="25"/>
      <c r="H70" s="25"/>
      <c r="I70" s="25"/>
      <c r="J70" s="25"/>
      <c r="K70" s="25"/>
      <c r="L70" s="25"/>
      <c r="M70" s="26"/>
      <c r="N70" s="27"/>
      <c r="O70" s="27"/>
      <c r="P70" s="27"/>
      <c r="Q70" s="26"/>
      <c r="R70" s="28"/>
      <c r="S70" s="27"/>
      <c r="T70" s="27"/>
      <c r="U70" s="27"/>
      <c r="V70" s="27"/>
      <c r="W70" s="27"/>
      <c r="X70" s="27"/>
      <c r="Y70" s="29"/>
      <c r="AA70" s="224"/>
    </row>
    <row r="71" spans="1:42" ht="15" customHeight="1" x14ac:dyDescent="0.25">
      <c r="B71" s="30"/>
      <c r="C71" s="2"/>
      <c r="D71" s="129" t="s">
        <v>53</v>
      </c>
      <c r="E71" s="129"/>
      <c r="F71" s="129"/>
      <c r="G71" s="129"/>
      <c r="H71" s="129"/>
      <c r="I71" s="129"/>
      <c r="J71" s="129"/>
      <c r="K71" s="2"/>
      <c r="L71" s="2"/>
      <c r="M71" s="2"/>
      <c r="N71" s="181">
        <f>SUMIFS(O24:O68,B24:B68,"&gt;49999",B24:B68,"&lt;80000")</f>
        <v>0</v>
      </c>
      <c r="O71" s="181"/>
      <c r="P71" s="1"/>
      <c r="Q71" s="119">
        <f>ROUND(SUM(R24:R68),2)</f>
        <v>0</v>
      </c>
      <c r="R71" s="119"/>
      <c r="T71" s="60">
        <f>SUMIFS(T24:T68,B24:B68,"&gt;49999",B24:B68,"&lt;80000")</f>
        <v>0</v>
      </c>
      <c r="U71" s="1"/>
      <c r="V71" s="1"/>
      <c r="W71" s="119" t="str">
        <f>IF(AD71 &gt; 0,AD71," ")</f>
        <v xml:space="preserve"> </v>
      </c>
      <c r="X71" s="119"/>
      <c r="Y71" s="120"/>
      <c r="AA71" s="224"/>
      <c r="AD71" s="71">
        <f t="shared" ref="AD71:AL71" si="34">SUM(AD24:AD68)</f>
        <v>0</v>
      </c>
      <c r="AE71" s="71">
        <f t="shared" si="34"/>
        <v>0</v>
      </c>
      <c r="AF71" s="71">
        <f t="shared" si="34"/>
        <v>0</v>
      </c>
      <c r="AG71" s="71">
        <f t="shared" si="34"/>
        <v>0</v>
      </c>
      <c r="AH71" s="71">
        <f t="shared" si="34"/>
        <v>0</v>
      </c>
      <c r="AI71" s="71">
        <f t="shared" si="34"/>
        <v>0</v>
      </c>
      <c r="AJ71" s="71"/>
      <c r="AK71" s="71">
        <f t="shared" si="34"/>
        <v>0</v>
      </c>
      <c r="AL71" s="71">
        <f t="shared" si="34"/>
        <v>0</v>
      </c>
    </row>
    <row r="72" spans="1:42" ht="15" customHeight="1" x14ac:dyDescent="0.25">
      <c r="B72" s="30"/>
      <c r="C72" s="2"/>
      <c r="D72" s="172" t="str">
        <f>IF(ROUND(Q71,0)=0," ",IF(Q71&lt;0,"Increase direct cost  budget line(s) by this amount:    ","Decrease direct cost budget line(s) by this amount:    "))</f>
        <v xml:space="preserve"> </v>
      </c>
      <c r="E72" s="172"/>
      <c r="F72" s="172"/>
      <c r="G72" s="172"/>
      <c r="H72" s="172"/>
      <c r="I72" s="172"/>
      <c r="J72" s="172"/>
      <c r="K72" s="172"/>
      <c r="L72" s="172"/>
      <c r="M72" s="172"/>
      <c r="N72" s="172"/>
      <c r="O72" s="172"/>
      <c r="P72" s="172"/>
      <c r="Q72" s="173" t="str">
        <f>IF(ROUND(Q71,0)=0," ",IF(AG71=0,((Q71+Q73)*-1),Q71*-1))</f>
        <v xml:space="preserve"> </v>
      </c>
      <c r="R72" s="174"/>
      <c r="T72" s="1"/>
      <c r="U72" s="1"/>
      <c r="V72" s="1"/>
      <c r="W72" s="1"/>
      <c r="X72" s="1"/>
      <c r="Y72" s="31"/>
      <c r="AA72" s="224"/>
    </row>
    <row r="73" spans="1:42" x14ac:dyDescent="0.25">
      <c r="B73" s="32" t="str">
        <f>IF(AND(F15="20",NOT(H15=" "),NOT(H15=""),NOT(H15=0),N71=O15),65701," ")</f>
        <v xml:space="preserve"> </v>
      </c>
      <c r="C73" s="171" t="str">
        <f>IF(AND(NOT(H15=" "),B73=65701),"Enter this F&amp;A adjustment amount on the Sponsor F&amp;A line","Project has no Sponsor F&amp;A")</f>
        <v>Project has no Sponsor F&amp;A</v>
      </c>
      <c r="D73" s="125"/>
      <c r="E73" s="125"/>
      <c r="F73" s="125"/>
      <c r="G73" s="125"/>
      <c r="H73" s="125"/>
      <c r="I73" s="125"/>
      <c r="J73" s="125"/>
      <c r="K73" s="125"/>
      <c r="L73" s="125"/>
      <c r="M73" s="125"/>
      <c r="N73" s="125"/>
      <c r="O73" s="125"/>
      <c r="P73" s="125"/>
      <c r="Q73" s="175">
        <f>IF(
  AND(F15="20", NOT(H15=" "), N71=O15),
  IF(
    ((N71-AK71-AD71)/(1+H15)*H15)-AE71 &gt;= 0,
    ROUNDUP(((N71-AK71-AD71)/(1+H15)*H15)-AE71, 0),
    ROUNDDOWN(((N71-AK71-AD71)/(1+H15)*H15)-AE71, 0)
  ),
  0
)</f>
        <v>0</v>
      </c>
      <c r="R73" s="176"/>
      <c r="Y73" s="33"/>
      <c r="AA73" s="224"/>
    </row>
    <row r="74" spans="1:42" x14ac:dyDescent="0.25">
      <c r="B74" s="32" t="str">
        <f>IF(AND(OR(F15="20",F15="04",F15="24"),NOT(J15=" "),N71=O15,MIN(AJ24:AJ68)&gt;0),MIN(AJ24:AJ68)," ")</f>
        <v xml:space="preserve"> </v>
      </c>
      <c r="C74" s="171" t="str">
        <f>IF(AND(NOT(J15=" "),B74&gt;65701,B74&lt;65717),"Enter F&amp;A sharing adjustment on F&amp;A line then Offset amount","Project has no UM waived F&amp;A")</f>
        <v>Project has no UM waived F&amp;A</v>
      </c>
      <c r="D74" s="125"/>
      <c r="E74" s="125"/>
      <c r="F74" s="125"/>
      <c r="G74" s="125"/>
      <c r="H74" s="125"/>
      <c r="I74" s="125"/>
      <c r="J74" s="125"/>
      <c r="K74" s="125"/>
      <c r="L74" s="125"/>
      <c r="M74" s="125"/>
      <c r="N74" s="125"/>
      <c r="O74" s="125"/>
      <c r="P74" s="125"/>
      <c r="Q74" s="175">
        <f>IF(
  AND(F15="20",NOT(J15=" "),N71=O15),
  IF(
    ((N71-AK71-AD71-(AE71+Q73))*J15)+AF71 &gt;= 0,
    ROUNDUP(((N71-AK71-AD71-(AE71+Q73))*J15)+AF71,0),
    ROUNDDOWN(((N71-AK71-AD71-(AE71+Q73))*J15)+AF71,0)
  ),
  IF(
    AND(OR(F15="04",F15="24"),NOT(J15=" "),N71=O15),
    IF(
      ((N71-AK71-AD71)*(H15+J15))+AF71 &gt;= 0,
      ROUNDUP(((N71-AK71-AD71)*(H15+J15))+AF71,0),
      ROUNDDOWN(((N71-AK71-AD71)*(H15+J15))+AF71,0)
    ),
    0
  )
)</f>
        <v>0</v>
      </c>
      <c r="R74" s="176"/>
      <c r="U74" s="10"/>
      <c r="V74" s="34"/>
      <c r="W74" s="34"/>
      <c r="X74" s="34"/>
      <c r="Y74" s="35"/>
      <c r="AA74" s="224"/>
    </row>
    <row r="75" spans="1:42" ht="6.75" customHeight="1" x14ac:dyDescent="0.25">
      <c r="B75" s="36" t="str">
        <f>IF(OR(M24="ER",M25="ER",M26="ER",M27="ER",M28="ER",M29="ER",M30="ER",M31="ER",M32="ER",M33="ER",M34="ER",M35="ER",M36="ER",M37="ER",M38="ER",M39="ER",M40="ER",M41="ER",M55="ER",M56="ER",M57="ER",M58="ER",M59="ER",M60="ER",M61="ER",M62="ER",M63="ER",M64="ER",M65="ER",M66="ER",M67="ER",M68="ER"),"ERror"," ")</f>
        <v xml:space="preserve"> </v>
      </c>
      <c r="D75" s="170" t="str">
        <f>IF(B75="Error","You have entered an incompatible F&amp;A account code for this fund."," ")</f>
        <v xml:space="preserve"> </v>
      </c>
      <c r="E75" s="151"/>
      <c r="F75" s="151"/>
      <c r="G75" s="151"/>
      <c r="H75" s="151"/>
      <c r="I75" s="151"/>
      <c r="J75" s="151"/>
      <c r="K75" s="151"/>
      <c r="L75" s="151"/>
      <c r="M75" s="151"/>
      <c r="N75" s="151"/>
      <c r="O75" s="151"/>
      <c r="P75" s="151"/>
      <c r="Q75" s="151"/>
      <c r="R75" s="151"/>
      <c r="S75" s="151"/>
      <c r="T75" s="151"/>
      <c r="U75" s="151"/>
      <c r="V75" s="151"/>
      <c r="Y75" s="33"/>
      <c r="AA75" s="224"/>
      <c r="AP75" s="2"/>
    </row>
    <row r="76" spans="1:42" ht="15" customHeight="1" x14ac:dyDescent="0.25">
      <c r="B76" s="130" t="s">
        <v>54</v>
      </c>
      <c r="C76" s="131"/>
      <c r="D76" s="131"/>
      <c r="E76" s="131"/>
      <c r="F76" s="131"/>
      <c r="G76" s="131"/>
      <c r="H76" s="131"/>
      <c r="I76" s="131"/>
      <c r="J76" s="131"/>
      <c r="K76" s="131"/>
      <c r="L76" s="131"/>
      <c r="M76" s="131"/>
      <c r="N76" s="131"/>
      <c r="O76" s="131"/>
      <c r="P76" s="131"/>
      <c r="Q76" s="131"/>
      <c r="R76" s="131"/>
      <c r="S76" s="131"/>
      <c r="T76" s="131"/>
      <c r="U76" s="131"/>
      <c r="V76" s="131"/>
      <c r="W76" s="131"/>
      <c r="X76" s="131"/>
      <c r="Y76" s="132"/>
      <c r="AA76" s="224"/>
      <c r="AP76" s="2"/>
    </row>
    <row r="77" spans="1:42" ht="15" customHeight="1" x14ac:dyDescent="0.25">
      <c r="B77" s="130"/>
      <c r="C77" s="131"/>
      <c r="D77" s="131"/>
      <c r="E77" s="131"/>
      <c r="F77" s="131"/>
      <c r="G77" s="131"/>
      <c r="H77" s="131"/>
      <c r="I77" s="131"/>
      <c r="J77" s="131"/>
      <c r="K77" s="131"/>
      <c r="L77" s="131"/>
      <c r="M77" s="131"/>
      <c r="N77" s="131"/>
      <c r="O77" s="131"/>
      <c r="P77" s="131"/>
      <c r="Q77" s="131"/>
      <c r="R77" s="131"/>
      <c r="S77" s="131"/>
      <c r="T77" s="131"/>
      <c r="U77" s="131"/>
      <c r="V77" s="131"/>
      <c r="W77" s="131"/>
      <c r="X77" s="131"/>
      <c r="Y77" s="132"/>
      <c r="AA77" s="224"/>
      <c r="AP77" s="2"/>
    </row>
    <row r="78" spans="1:42" ht="15" customHeight="1" x14ac:dyDescent="0.25">
      <c r="B78" s="130"/>
      <c r="C78" s="131"/>
      <c r="D78" s="131"/>
      <c r="E78" s="131"/>
      <c r="F78" s="131"/>
      <c r="G78" s="131"/>
      <c r="H78" s="131"/>
      <c r="I78" s="131"/>
      <c r="J78" s="131"/>
      <c r="K78" s="131"/>
      <c r="L78" s="131"/>
      <c r="M78" s="131"/>
      <c r="N78" s="131"/>
      <c r="O78" s="131"/>
      <c r="P78" s="131"/>
      <c r="Q78" s="131"/>
      <c r="R78" s="131"/>
      <c r="S78" s="131"/>
      <c r="T78" s="131"/>
      <c r="U78" s="131"/>
      <c r="V78" s="131"/>
      <c r="W78" s="131"/>
      <c r="X78" s="131"/>
      <c r="Y78" s="132"/>
      <c r="AA78" s="224"/>
      <c r="AP78" s="2"/>
    </row>
    <row r="79" spans="1:42" ht="9.9499999999999993" customHeight="1" x14ac:dyDescent="0.25">
      <c r="B79" s="133"/>
      <c r="C79" s="134"/>
      <c r="D79" s="134"/>
      <c r="E79" s="134"/>
      <c r="F79" s="134"/>
      <c r="G79" s="134"/>
      <c r="H79" s="134"/>
      <c r="I79" s="134"/>
      <c r="J79" s="134"/>
      <c r="K79" s="134"/>
      <c r="L79" s="134"/>
      <c r="M79" s="134"/>
      <c r="N79" s="134"/>
      <c r="O79" s="134"/>
      <c r="P79" s="134"/>
      <c r="Q79" s="134"/>
      <c r="R79" s="134"/>
      <c r="S79" s="134"/>
      <c r="T79" s="134"/>
      <c r="U79" s="134"/>
      <c r="V79" s="134"/>
      <c r="W79" s="134"/>
      <c r="X79" s="134"/>
      <c r="Y79" s="135"/>
      <c r="AA79" s="224"/>
      <c r="AP79" s="2"/>
    </row>
    <row r="80" spans="1:42" ht="15" customHeight="1" thickBot="1" x14ac:dyDescent="0.3">
      <c r="B80" s="70"/>
      <c r="C80" s="70"/>
      <c r="D80" s="70"/>
      <c r="E80" s="70"/>
      <c r="F80" s="70"/>
      <c r="G80" s="70"/>
      <c r="H80" s="70"/>
      <c r="I80" s="70"/>
      <c r="J80" s="70"/>
      <c r="K80" s="70"/>
      <c r="L80" s="70"/>
      <c r="M80" s="70"/>
      <c r="N80" s="70"/>
      <c r="O80" s="70"/>
      <c r="P80" s="70"/>
      <c r="Q80" s="70"/>
      <c r="R80" s="70"/>
      <c r="S80" s="70"/>
      <c r="T80" s="70"/>
      <c r="U80" s="70"/>
      <c r="V80" s="70"/>
      <c r="W80" s="70"/>
      <c r="X80" s="70"/>
      <c r="Y80" s="70"/>
      <c r="AA80" s="224"/>
      <c r="AP80" s="2"/>
    </row>
    <row r="81" spans="2:42" ht="33" customHeight="1" thickBot="1" x14ac:dyDescent="0.3">
      <c r="B81" s="194" t="s">
        <v>55</v>
      </c>
      <c r="C81" s="195"/>
      <c r="D81" s="195"/>
      <c r="E81" s="195"/>
      <c r="F81" s="195"/>
      <c r="G81" s="195"/>
      <c r="H81" s="195"/>
      <c r="I81" s="195"/>
      <c r="J81" s="195"/>
      <c r="K81" s="195"/>
      <c r="L81" s="195"/>
      <c r="M81" s="195"/>
      <c r="N81" s="195"/>
      <c r="O81" s="195"/>
      <c r="P81" s="195"/>
      <c r="Q81" s="195"/>
      <c r="R81" s="195"/>
      <c r="S81" s="195"/>
      <c r="T81" s="195"/>
      <c r="U81" s="195"/>
      <c r="V81" s="195"/>
      <c r="W81" s="195"/>
      <c r="X81" s="195"/>
      <c r="Y81" s="196"/>
      <c r="AA81" s="224"/>
      <c r="AP81" s="2"/>
    </row>
    <row r="82" spans="2:42" ht="6" customHeight="1" x14ac:dyDescent="0.25">
      <c r="AA82" s="224"/>
      <c r="AP82" s="2"/>
    </row>
    <row r="83" spans="2:42" x14ac:dyDescent="0.25">
      <c r="B83" s="185"/>
      <c r="C83" s="186"/>
      <c r="D83" s="186"/>
      <c r="E83" s="186"/>
      <c r="F83" s="186"/>
      <c r="G83" s="186"/>
      <c r="H83" s="186"/>
      <c r="I83" s="186"/>
      <c r="J83" s="186"/>
      <c r="K83" s="186"/>
      <c r="L83" s="186"/>
      <c r="M83" s="186"/>
      <c r="N83" s="186"/>
      <c r="O83" s="186"/>
      <c r="P83" s="186"/>
      <c r="Q83" s="186"/>
      <c r="R83" s="186"/>
      <c r="S83" s="186"/>
      <c r="T83" s="186"/>
      <c r="U83" s="186"/>
      <c r="V83" s="186"/>
      <c r="W83" s="186"/>
      <c r="X83" s="186"/>
      <c r="Y83" s="187"/>
      <c r="AA83" s="224"/>
      <c r="AP83" s="2"/>
    </row>
    <row r="84" spans="2:42" ht="15" customHeight="1" x14ac:dyDescent="0.25">
      <c r="B84" s="188"/>
      <c r="C84" s="189"/>
      <c r="D84" s="189"/>
      <c r="E84" s="189"/>
      <c r="F84" s="189"/>
      <c r="G84" s="189"/>
      <c r="H84" s="189"/>
      <c r="I84" s="189"/>
      <c r="J84" s="189"/>
      <c r="K84" s="189"/>
      <c r="L84" s="189"/>
      <c r="M84" s="189"/>
      <c r="N84" s="189"/>
      <c r="O84" s="189"/>
      <c r="P84" s="189"/>
      <c r="Q84" s="189"/>
      <c r="R84" s="189"/>
      <c r="S84" s="189"/>
      <c r="T84" s="189"/>
      <c r="U84" s="189"/>
      <c r="V84" s="189"/>
      <c r="W84" s="189"/>
      <c r="X84" s="189"/>
      <c r="Y84" s="190"/>
      <c r="AA84" s="224"/>
      <c r="AP84" s="2"/>
    </row>
    <row r="85" spans="2:42" ht="15" customHeight="1" x14ac:dyDescent="0.25">
      <c r="B85" s="188"/>
      <c r="C85" s="189"/>
      <c r="D85" s="189"/>
      <c r="E85" s="189"/>
      <c r="F85" s="189"/>
      <c r="G85" s="189"/>
      <c r="H85" s="189"/>
      <c r="I85" s="189"/>
      <c r="J85" s="189"/>
      <c r="K85" s="189"/>
      <c r="L85" s="189"/>
      <c r="M85" s="189"/>
      <c r="N85" s="189"/>
      <c r="O85" s="189"/>
      <c r="P85" s="189"/>
      <c r="Q85" s="189"/>
      <c r="R85" s="189"/>
      <c r="S85" s="189"/>
      <c r="T85" s="189"/>
      <c r="U85" s="189"/>
      <c r="V85" s="189"/>
      <c r="W85" s="189"/>
      <c r="X85" s="189"/>
      <c r="Y85" s="190"/>
      <c r="AA85" s="224"/>
      <c r="AP85" s="2"/>
    </row>
    <row r="86" spans="2:42" x14ac:dyDescent="0.25">
      <c r="B86" s="188"/>
      <c r="C86" s="189"/>
      <c r="D86" s="189"/>
      <c r="E86" s="189"/>
      <c r="F86" s="189"/>
      <c r="G86" s="189"/>
      <c r="H86" s="189"/>
      <c r="I86" s="189"/>
      <c r="J86" s="189"/>
      <c r="K86" s="189"/>
      <c r="L86" s="189"/>
      <c r="M86" s="189"/>
      <c r="N86" s="189"/>
      <c r="O86" s="189"/>
      <c r="P86" s="189"/>
      <c r="Q86" s="189"/>
      <c r="R86" s="189"/>
      <c r="S86" s="189"/>
      <c r="T86" s="189"/>
      <c r="U86" s="189"/>
      <c r="V86" s="189"/>
      <c r="W86" s="189"/>
      <c r="X86" s="189"/>
      <c r="Y86" s="190"/>
      <c r="AA86" s="224"/>
      <c r="AP86" s="2"/>
    </row>
    <row r="87" spans="2:42" x14ac:dyDescent="0.25">
      <c r="B87" s="188"/>
      <c r="C87" s="189"/>
      <c r="D87" s="189"/>
      <c r="E87" s="189"/>
      <c r="F87" s="189"/>
      <c r="G87" s="189"/>
      <c r="H87" s="189"/>
      <c r="I87" s="189"/>
      <c r="J87" s="189"/>
      <c r="K87" s="189"/>
      <c r="L87" s="189"/>
      <c r="M87" s="189"/>
      <c r="N87" s="189"/>
      <c r="O87" s="189"/>
      <c r="P87" s="189"/>
      <c r="Q87" s="189"/>
      <c r="R87" s="189"/>
      <c r="S87" s="189"/>
      <c r="T87" s="189"/>
      <c r="U87" s="189"/>
      <c r="V87" s="189"/>
      <c r="W87" s="189"/>
      <c r="X87" s="189"/>
      <c r="Y87" s="190"/>
      <c r="AA87" s="224"/>
      <c r="AP87" s="2"/>
    </row>
    <row r="88" spans="2:42" x14ac:dyDescent="0.25">
      <c r="B88" s="188"/>
      <c r="C88" s="189"/>
      <c r="D88" s="189"/>
      <c r="E88" s="189"/>
      <c r="F88" s="189"/>
      <c r="G88" s="189"/>
      <c r="H88" s="189"/>
      <c r="I88" s="189"/>
      <c r="J88" s="189"/>
      <c r="K88" s="189"/>
      <c r="L88" s="189"/>
      <c r="M88" s="189"/>
      <c r="N88" s="189"/>
      <c r="O88" s="189"/>
      <c r="P88" s="189"/>
      <c r="Q88" s="189"/>
      <c r="R88" s="189"/>
      <c r="S88" s="189"/>
      <c r="T88" s="189"/>
      <c r="U88" s="189"/>
      <c r="V88" s="189"/>
      <c r="W88" s="189"/>
      <c r="X88" s="189"/>
      <c r="Y88" s="190"/>
      <c r="AA88" s="224"/>
      <c r="AP88" s="2"/>
    </row>
    <row r="89" spans="2:42" x14ac:dyDescent="0.25">
      <c r="B89" s="188"/>
      <c r="C89" s="189"/>
      <c r="D89" s="189"/>
      <c r="E89" s="189"/>
      <c r="F89" s="189"/>
      <c r="G89" s="189"/>
      <c r="H89" s="189"/>
      <c r="I89" s="189"/>
      <c r="J89" s="189"/>
      <c r="K89" s="189"/>
      <c r="L89" s="189"/>
      <c r="M89" s="189"/>
      <c r="N89" s="189"/>
      <c r="O89" s="189"/>
      <c r="P89" s="189"/>
      <c r="Q89" s="189"/>
      <c r="R89" s="189"/>
      <c r="S89" s="189"/>
      <c r="T89" s="189"/>
      <c r="U89" s="189"/>
      <c r="V89" s="189"/>
      <c r="W89" s="189"/>
      <c r="X89" s="189"/>
      <c r="Y89" s="190"/>
      <c r="AA89" s="224"/>
      <c r="AP89" s="2"/>
    </row>
    <row r="90" spans="2:42" x14ac:dyDescent="0.25">
      <c r="B90" s="188"/>
      <c r="C90" s="189"/>
      <c r="D90" s="189"/>
      <c r="E90" s="189"/>
      <c r="F90" s="189"/>
      <c r="G90" s="189"/>
      <c r="H90" s="189"/>
      <c r="I90" s="189"/>
      <c r="J90" s="189"/>
      <c r="K90" s="189"/>
      <c r="L90" s="189"/>
      <c r="M90" s="189"/>
      <c r="N90" s="189"/>
      <c r="O90" s="189"/>
      <c r="P90" s="189"/>
      <c r="Q90" s="189"/>
      <c r="R90" s="189"/>
      <c r="S90" s="189"/>
      <c r="T90" s="189"/>
      <c r="U90" s="189"/>
      <c r="V90" s="189"/>
      <c r="W90" s="189"/>
      <c r="X90" s="189"/>
      <c r="Y90" s="190"/>
      <c r="AA90" s="224"/>
      <c r="AP90" s="2"/>
    </row>
    <row r="91" spans="2:42" x14ac:dyDescent="0.25">
      <c r="B91" s="188"/>
      <c r="C91" s="189"/>
      <c r="D91" s="189"/>
      <c r="E91" s="189"/>
      <c r="F91" s="189"/>
      <c r="G91" s="189"/>
      <c r="H91" s="189"/>
      <c r="I91" s="189"/>
      <c r="J91" s="189"/>
      <c r="K91" s="189"/>
      <c r="L91" s="189"/>
      <c r="M91" s="189"/>
      <c r="N91" s="189"/>
      <c r="O91" s="189"/>
      <c r="P91" s="189"/>
      <c r="Q91" s="189"/>
      <c r="R91" s="189"/>
      <c r="S91" s="189"/>
      <c r="T91" s="189"/>
      <c r="U91" s="189"/>
      <c r="V91" s="189"/>
      <c r="W91" s="189"/>
      <c r="X91" s="189"/>
      <c r="Y91" s="190"/>
      <c r="AA91" s="224"/>
      <c r="AP91" s="2"/>
    </row>
    <row r="92" spans="2:42" x14ac:dyDescent="0.25">
      <c r="B92" s="188"/>
      <c r="C92" s="189"/>
      <c r="D92" s="189"/>
      <c r="E92" s="189"/>
      <c r="F92" s="189"/>
      <c r="G92" s="189"/>
      <c r="H92" s="189"/>
      <c r="I92" s="189"/>
      <c r="J92" s="189"/>
      <c r="K92" s="189"/>
      <c r="L92" s="189"/>
      <c r="M92" s="189"/>
      <c r="N92" s="189"/>
      <c r="O92" s="189"/>
      <c r="P92" s="189"/>
      <c r="Q92" s="189"/>
      <c r="R92" s="189"/>
      <c r="S92" s="189"/>
      <c r="T92" s="189"/>
      <c r="U92" s="189"/>
      <c r="V92" s="189"/>
      <c r="W92" s="189"/>
      <c r="X92" s="189"/>
      <c r="Y92" s="190"/>
      <c r="AA92" s="224"/>
      <c r="AP92" s="2"/>
    </row>
    <row r="93" spans="2:42" x14ac:dyDescent="0.25">
      <c r="B93" s="188"/>
      <c r="C93" s="189"/>
      <c r="D93" s="189"/>
      <c r="E93" s="189"/>
      <c r="F93" s="189"/>
      <c r="G93" s="189"/>
      <c r="H93" s="189"/>
      <c r="I93" s="189"/>
      <c r="J93" s="189"/>
      <c r="K93" s="189"/>
      <c r="L93" s="189"/>
      <c r="M93" s="189"/>
      <c r="N93" s="189"/>
      <c r="O93" s="189"/>
      <c r="P93" s="189"/>
      <c r="Q93" s="189"/>
      <c r="R93" s="189"/>
      <c r="S93" s="189"/>
      <c r="T93" s="189"/>
      <c r="U93" s="189"/>
      <c r="V93" s="189"/>
      <c r="W93" s="189"/>
      <c r="X93" s="189"/>
      <c r="Y93" s="190"/>
      <c r="AA93" s="224"/>
      <c r="AP93" s="2"/>
    </row>
    <row r="94" spans="2:42" x14ac:dyDescent="0.25">
      <c r="B94" s="188"/>
      <c r="C94" s="189"/>
      <c r="D94" s="189"/>
      <c r="E94" s="189"/>
      <c r="F94" s="189"/>
      <c r="G94" s="189"/>
      <c r="H94" s="189"/>
      <c r="I94" s="189"/>
      <c r="J94" s="189"/>
      <c r="K94" s="189"/>
      <c r="L94" s="189"/>
      <c r="M94" s="189"/>
      <c r="N94" s="189"/>
      <c r="O94" s="189"/>
      <c r="P94" s="189"/>
      <c r="Q94" s="189"/>
      <c r="R94" s="189"/>
      <c r="S94" s="189"/>
      <c r="T94" s="189"/>
      <c r="U94" s="189"/>
      <c r="V94" s="189"/>
      <c r="W94" s="189"/>
      <c r="X94" s="189"/>
      <c r="Y94" s="190"/>
      <c r="AA94" s="224"/>
      <c r="AP94" s="2"/>
    </row>
    <row r="95" spans="2:42" x14ac:dyDescent="0.25">
      <c r="B95" s="188"/>
      <c r="C95" s="189"/>
      <c r="D95" s="189"/>
      <c r="E95" s="189"/>
      <c r="F95" s="189"/>
      <c r="G95" s="189"/>
      <c r="H95" s="189"/>
      <c r="I95" s="189"/>
      <c r="J95" s="189"/>
      <c r="K95" s="189"/>
      <c r="L95" s="189"/>
      <c r="M95" s="189"/>
      <c r="N95" s="189"/>
      <c r="O95" s="189"/>
      <c r="P95" s="189"/>
      <c r="Q95" s="189"/>
      <c r="R95" s="189"/>
      <c r="S95" s="189"/>
      <c r="T95" s="189"/>
      <c r="U95" s="189"/>
      <c r="V95" s="189"/>
      <c r="W95" s="189"/>
      <c r="X95" s="189"/>
      <c r="Y95" s="190"/>
      <c r="AA95" s="224"/>
      <c r="AP95" s="2"/>
    </row>
    <row r="96" spans="2:42" x14ac:dyDescent="0.25">
      <c r="B96" s="188"/>
      <c r="C96" s="189"/>
      <c r="D96" s="189"/>
      <c r="E96" s="189"/>
      <c r="F96" s="189"/>
      <c r="G96" s="189"/>
      <c r="H96" s="189"/>
      <c r="I96" s="189"/>
      <c r="J96" s="189"/>
      <c r="K96" s="189"/>
      <c r="L96" s="189"/>
      <c r="M96" s="189"/>
      <c r="N96" s="189"/>
      <c r="O96" s="189"/>
      <c r="P96" s="189"/>
      <c r="Q96" s="189"/>
      <c r="R96" s="189"/>
      <c r="S96" s="189"/>
      <c r="T96" s="189"/>
      <c r="U96" s="189"/>
      <c r="V96" s="189"/>
      <c r="W96" s="189"/>
      <c r="X96" s="189"/>
      <c r="Y96" s="190"/>
      <c r="AA96" s="224"/>
      <c r="AP96" s="2"/>
    </row>
    <row r="97" spans="2:42" x14ac:dyDescent="0.25">
      <c r="B97" s="188"/>
      <c r="C97" s="189"/>
      <c r="D97" s="189"/>
      <c r="E97" s="189"/>
      <c r="F97" s="189"/>
      <c r="G97" s="189"/>
      <c r="H97" s="189"/>
      <c r="I97" s="189"/>
      <c r="J97" s="189"/>
      <c r="K97" s="189"/>
      <c r="L97" s="189"/>
      <c r="M97" s="189"/>
      <c r="N97" s="189"/>
      <c r="O97" s="189"/>
      <c r="P97" s="189"/>
      <c r="Q97" s="189"/>
      <c r="R97" s="189"/>
      <c r="S97" s="189"/>
      <c r="T97" s="189"/>
      <c r="U97" s="189"/>
      <c r="V97" s="189"/>
      <c r="W97" s="189"/>
      <c r="X97" s="189"/>
      <c r="Y97" s="190"/>
      <c r="AA97" s="224"/>
      <c r="AP97" s="2"/>
    </row>
    <row r="98" spans="2:42" x14ac:dyDescent="0.25">
      <c r="B98" s="188"/>
      <c r="C98" s="189"/>
      <c r="D98" s="189"/>
      <c r="E98" s="189"/>
      <c r="F98" s="189"/>
      <c r="G98" s="189"/>
      <c r="H98" s="189"/>
      <c r="I98" s="189"/>
      <c r="J98" s="189"/>
      <c r="K98" s="189"/>
      <c r="L98" s="189"/>
      <c r="M98" s="189"/>
      <c r="N98" s="189"/>
      <c r="O98" s="189"/>
      <c r="P98" s="189"/>
      <c r="Q98" s="189"/>
      <c r="R98" s="189"/>
      <c r="S98" s="189"/>
      <c r="T98" s="189"/>
      <c r="U98" s="189"/>
      <c r="V98" s="189"/>
      <c r="W98" s="189"/>
      <c r="X98" s="189"/>
      <c r="Y98" s="190"/>
      <c r="AA98" s="224"/>
      <c r="AP98" s="2"/>
    </row>
    <row r="99" spans="2:42" x14ac:dyDescent="0.25">
      <c r="B99" s="188"/>
      <c r="C99" s="189"/>
      <c r="D99" s="189"/>
      <c r="E99" s="189"/>
      <c r="F99" s="189"/>
      <c r="G99" s="189"/>
      <c r="H99" s="189"/>
      <c r="I99" s="189"/>
      <c r="J99" s="189"/>
      <c r="K99" s="189"/>
      <c r="L99" s="189"/>
      <c r="M99" s="189"/>
      <c r="N99" s="189"/>
      <c r="O99" s="189"/>
      <c r="P99" s="189"/>
      <c r="Q99" s="189"/>
      <c r="R99" s="189"/>
      <c r="S99" s="189"/>
      <c r="T99" s="189"/>
      <c r="U99" s="189"/>
      <c r="V99" s="189"/>
      <c r="W99" s="189"/>
      <c r="X99" s="189"/>
      <c r="Y99" s="190"/>
      <c r="AA99" s="224"/>
      <c r="AP99" s="2"/>
    </row>
    <row r="100" spans="2:42" x14ac:dyDescent="0.25">
      <c r="B100" s="188"/>
      <c r="C100" s="189"/>
      <c r="D100" s="189"/>
      <c r="E100" s="189"/>
      <c r="F100" s="189"/>
      <c r="G100" s="189"/>
      <c r="H100" s="189"/>
      <c r="I100" s="189"/>
      <c r="J100" s="189"/>
      <c r="K100" s="189"/>
      <c r="L100" s="189"/>
      <c r="M100" s="189"/>
      <c r="N100" s="189"/>
      <c r="O100" s="189"/>
      <c r="P100" s="189"/>
      <c r="Q100" s="189"/>
      <c r="R100" s="189"/>
      <c r="S100" s="189"/>
      <c r="T100" s="189"/>
      <c r="U100" s="189"/>
      <c r="V100" s="189"/>
      <c r="W100" s="189"/>
      <c r="X100" s="189"/>
      <c r="Y100" s="190"/>
      <c r="AA100" s="224"/>
      <c r="AP100" s="2"/>
    </row>
    <row r="101" spans="2:42" x14ac:dyDescent="0.25">
      <c r="B101" s="188"/>
      <c r="C101" s="189"/>
      <c r="D101" s="189"/>
      <c r="E101" s="189"/>
      <c r="F101" s="189"/>
      <c r="G101" s="189"/>
      <c r="H101" s="189"/>
      <c r="I101" s="189"/>
      <c r="J101" s="189"/>
      <c r="K101" s="189"/>
      <c r="L101" s="189"/>
      <c r="M101" s="189"/>
      <c r="N101" s="189"/>
      <c r="O101" s="189"/>
      <c r="P101" s="189"/>
      <c r="Q101" s="189"/>
      <c r="R101" s="189"/>
      <c r="S101" s="189"/>
      <c r="T101" s="189"/>
      <c r="U101" s="189"/>
      <c r="V101" s="189"/>
      <c r="W101" s="189"/>
      <c r="X101" s="189"/>
      <c r="Y101" s="190"/>
      <c r="AA101" s="224"/>
      <c r="AP101" s="2"/>
    </row>
    <row r="102" spans="2:42" x14ac:dyDescent="0.25">
      <c r="B102" s="188"/>
      <c r="C102" s="189"/>
      <c r="D102" s="189"/>
      <c r="E102" s="189"/>
      <c r="F102" s="189"/>
      <c r="G102" s="189"/>
      <c r="H102" s="189"/>
      <c r="I102" s="189"/>
      <c r="J102" s="189"/>
      <c r="K102" s="189"/>
      <c r="L102" s="189"/>
      <c r="M102" s="189"/>
      <c r="N102" s="189"/>
      <c r="O102" s="189"/>
      <c r="P102" s="189"/>
      <c r="Q102" s="189"/>
      <c r="R102" s="189"/>
      <c r="S102" s="189"/>
      <c r="T102" s="189"/>
      <c r="U102" s="189"/>
      <c r="V102" s="189"/>
      <c r="W102" s="189"/>
      <c r="X102" s="189"/>
      <c r="Y102" s="190"/>
      <c r="AA102" s="224"/>
      <c r="AP102" s="2"/>
    </row>
    <row r="103" spans="2:42" x14ac:dyDescent="0.25">
      <c r="B103" s="188"/>
      <c r="C103" s="189"/>
      <c r="D103" s="189"/>
      <c r="E103" s="189"/>
      <c r="F103" s="189"/>
      <c r="G103" s="189"/>
      <c r="H103" s="189"/>
      <c r="I103" s="189"/>
      <c r="J103" s="189"/>
      <c r="K103" s="189"/>
      <c r="L103" s="189"/>
      <c r="M103" s="189"/>
      <c r="N103" s="189"/>
      <c r="O103" s="189"/>
      <c r="P103" s="189"/>
      <c r="Q103" s="189"/>
      <c r="R103" s="189"/>
      <c r="S103" s="189"/>
      <c r="T103" s="189"/>
      <c r="U103" s="189"/>
      <c r="V103" s="189"/>
      <c r="W103" s="189"/>
      <c r="X103" s="189"/>
      <c r="Y103" s="190"/>
      <c r="AA103" s="224"/>
      <c r="AP103" s="2"/>
    </row>
    <row r="104" spans="2:42" x14ac:dyDescent="0.25">
      <c r="B104" s="188"/>
      <c r="C104" s="189"/>
      <c r="D104" s="189"/>
      <c r="E104" s="189"/>
      <c r="F104" s="189"/>
      <c r="G104" s="189"/>
      <c r="H104" s="189"/>
      <c r="I104" s="189"/>
      <c r="J104" s="189"/>
      <c r="K104" s="189"/>
      <c r="L104" s="189"/>
      <c r="M104" s="189"/>
      <c r="N104" s="189"/>
      <c r="O104" s="189"/>
      <c r="P104" s="189"/>
      <c r="Q104" s="189"/>
      <c r="R104" s="189"/>
      <c r="S104" s="189"/>
      <c r="T104" s="189"/>
      <c r="U104" s="189"/>
      <c r="V104" s="189"/>
      <c r="W104" s="189"/>
      <c r="X104" s="189"/>
      <c r="Y104" s="190"/>
      <c r="AA104" s="224"/>
      <c r="AP104" s="2"/>
    </row>
    <row r="105" spans="2:42" x14ac:dyDescent="0.25">
      <c r="B105" s="188"/>
      <c r="C105" s="189"/>
      <c r="D105" s="189"/>
      <c r="E105" s="189"/>
      <c r="F105" s="189"/>
      <c r="G105" s="189"/>
      <c r="H105" s="189"/>
      <c r="I105" s="189"/>
      <c r="J105" s="189"/>
      <c r="K105" s="189"/>
      <c r="L105" s="189"/>
      <c r="M105" s="189"/>
      <c r="N105" s="189"/>
      <c r="O105" s="189"/>
      <c r="P105" s="189"/>
      <c r="Q105" s="189"/>
      <c r="R105" s="189"/>
      <c r="S105" s="189"/>
      <c r="T105" s="189"/>
      <c r="U105" s="189"/>
      <c r="V105" s="189"/>
      <c r="W105" s="189"/>
      <c r="X105" s="189"/>
      <c r="Y105" s="190"/>
      <c r="AA105" s="224"/>
      <c r="AP105" s="2"/>
    </row>
    <row r="106" spans="2:42" x14ac:dyDescent="0.25">
      <c r="B106" s="188"/>
      <c r="C106" s="189"/>
      <c r="D106" s="189"/>
      <c r="E106" s="189"/>
      <c r="F106" s="189"/>
      <c r="G106" s="189"/>
      <c r="H106" s="189"/>
      <c r="I106" s="189"/>
      <c r="J106" s="189"/>
      <c r="K106" s="189"/>
      <c r="L106" s="189"/>
      <c r="M106" s="189"/>
      <c r="N106" s="189"/>
      <c r="O106" s="189"/>
      <c r="P106" s="189"/>
      <c r="Q106" s="189"/>
      <c r="R106" s="189"/>
      <c r="S106" s="189"/>
      <c r="T106" s="189"/>
      <c r="U106" s="189"/>
      <c r="V106" s="189"/>
      <c r="W106" s="189"/>
      <c r="X106" s="189"/>
      <c r="Y106" s="190"/>
      <c r="AA106" s="224"/>
      <c r="AP106" s="2"/>
    </row>
    <row r="107" spans="2:42" x14ac:dyDescent="0.25">
      <c r="B107" s="188"/>
      <c r="C107" s="189"/>
      <c r="D107" s="189"/>
      <c r="E107" s="189"/>
      <c r="F107" s="189"/>
      <c r="G107" s="189"/>
      <c r="H107" s="189"/>
      <c r="I107" s="189"/>
      <c r="J107" s="189"/>
      <c r="K107" s="189"/>
      <c r="L107" s="189"/>
      <c r="M107" s="189"/>
      <c r="N107" s="189"/>
      <c r="O107" s="189"/>
      <c r="P107" s="189"/>
      <c r="Q107" s="189"/>
      <c r="R107" s="189"/>
      <c r="S107" s="189"/>
      <c r="T107" s="189"/>
      <c r="U107" s="189"/>
      <c r="V107" s="189"/>
      <c r="W107" s="189"/>
      <c r="X107" s="189"/>
      <c r="Y107" s="190"/>
      <c r="AA107" s="224"/>
      <c r="AP107" s="2"/>
    </row>
    <row r="108" spans="2:42" x14ac:dyDescent="0.25">
      <c r="B108" s="188"/>
      <c r="C108" s="189"/>
      <c r="D108" s="189"/>
      <c r="E108" s="189"/>
      <c r="F108" s="189"/>
      <c r="G108" s="189"/>
      <c r="H108" s="189"/>
      <c r="I108" s="189"/>
      <c r="J108" s="189"/>
      <c r="K108" s="189"/>
      <c r="L108" s="189"/>
      <c r="M108" s="189"/>
      <c r="N108" s="189"/>
      <c r="O108" s="189"/>
      <c r="P108" s="189"/>
      <c r="Q108" s="189"/>
      <c r="R108" s="189"/>
      <c r="S108" s="189"/>
      <c r="T108" s="189"/>
      <c r="U108" s="189"/>
      <c r="V108" s="189"/>
      <c r="W108" s="189"/>
      <c r="X108" s="189"/>
      <c r="Y108" s="190"/>
      <c r="AA108" s="224"/>
      <c r="AP108" s="2"/>
    </row>
    <row r="109" spans="2:42" x14ac:dyDescent="0.25">
      <c r="B109" s="188"/>
      <c r="C109" s="189"/>
      <c r="D109" s="189"/>
      <c r="E109" s="189"/>
      <c r="F109" s="189"/>
      <c r="G109" s="189"/>
      <c r="H109" s="189"/>
      <c r="I109" s="189"/>
      <c r="J109" s="189"/>
      <c r="K109" s="189"/>
      <c r="L109" s="189"/>
      <c r="M109" s="189"/>
      <c r="N109" s="189"/>
      <c r="O109" s="189"/>
      <c r="P109" s="189"/>
      <c r="Q109" s="189"/>
      <c r="R109" s="189"/>
      <c r="S109" s="189"/>
      <c r="T109" s="189"/>
      <c r="U109" s="189"/>
      <c r="V109" s="189"/>
      <c r="W109" s="189"/>
      <c r="X109" s="189"/>
      <c r="Y109" s="190"/>
      <c r="AA109" s="224"/>
      <c r="AP109" s="2"/>
    </row>
    <row r="110" spans="2:42" x14ac:dyDescent="0.25">
      <c r="B110" s="188"/>
      <c r="C110" s="189"/>
      <c r="D110" s="189"/>
      <c r="E110" s="189"/>
      <c r="F110" s="189"/>
      <c r="G110" s="189"/>
      <c r="H110" s="189"/>
      <c r="I110" s="189"/>
      <c r="J110" s="189"/>
      <c r="K110" s="189"/>
      <c r="L110" s="189"/>
      <c r="M110" s="189"/>
      <c r="N110" s="189"/>
      <c r="O110" s="189"/>
      <c r="P110" s="189"/>
      <c r="Q110" s="189"/>
      <c r="R110" s="189"/>
      <c r="S110" s="189"/>
      <c r="T110" s="189"/>
      <c r="U110" s="189"/>
      <c r="V110" s="189"/>
      <c r="W110" s="189"/>
      <c r="X110" s="189"/>
      <c r="Y110" s="190"/>
      <c r="AA110" s="224"/>
      <c r="AP110" s="2"/>
    </row>
    <row r="111" spans="2:42" x14ac:dyDescent="0.25">
      <c r="B111" s="188"/>
      <c r="C111" s="189"/>
      <c r="D111" s="189"/>
      <c r="E111" s="189"/>
      <c r="F111" s="189"/>
      <c r="G111" s="189"/>
      <c r="H111" s="189"/>
      <c r="I111" s="189"/>
      <c r="J111" s="189"/>
      <c r="K111" s="189"/>
      <c r="L111" s="189"/>
      <c r="M111" s="189"/>
      <c r="N111" s="189"/>
      <c r="O111" s="189"/>
      <c r="P111" s="189"/>
      <c r="Q111" s="189"/>
      <c r="R111" s="189"/>
      <c r="S111" s="189"/>
      <c r="T111" s="189"/>
      <c r="U111" s="189"/>
      <c r="V111" s="189"/>
      <c r="W111" s="189"/>
      <c r="X111" s="189"/>
      <c r="Y111" s="190"/>
      <c r="AA111" s="224"/>
      <c r="AP111" s="2"/>
    </row>
    <row r="112" spans="2:42" x14ac:dyDescent="0.25">
      <c r="B112" s="188"/>
      <c r="C112" s="189"/>
      <c r="D112" s="189"/>
      <c r="E112" s="189"/>
      <c r="F112" s="189"/>
      <c r="G112" s="189"/>
      <c r="H112" s="189"/>
      <c r="I112" s="189"/>
      <c r="J112" s="189"/>
      <c r="K112" s="189"/>
      <c r="L112" s="189"/>
      <c r="M112" s="189"/>
      <c r="N112" s="189"/>
      <c r="O112" s="189"/>
      <c r="P112" s="189"/>
      <c r="Q112" s="189"/>
      <c r="R112" s="189"/>
      <c r="S112" s="189"/>
      <c r="T112" s="189"/>
      <c r="U112" s="189"/>
      <c r="V112" s="189"/>
      <c r="W112" s="189"/>
      <c r="X112" s="189"/>
      <c r="Y112" s="190"/>
      <c r="AA112" s="224"/>
      <c r="AP112" s="2"/>
    </row>
    <row r="113" spans="1:42" x14ac:dyDescent="0.25">
      <c r="B113" s="188"/>
      <c r="C113" s="189"/>
      <c r="D113" s="189"/>
      <c r="E113" s="189"/>
      <c r="F113" s="189"/>
      <c r="G113" s="189"/>
      <c r="H113" s="189"/>
      <c r="I113" s="189"/>
      <c r="J113" s="189"/>
      <c r="K113" s="189"/>
      <c r="L113" s="189"/>
      <c r="M113" s="189"/>
      <c r="N113" s="189"/>
      <c r="O113" s="189"/>
      <c r="P113" s="189"/>
      <c r="Q113" s="189"/>
      <c r="R113" s="189"/>
      <c r="S113" s="189"/>
      <c r="T113" s="189"/>
      <c r="U113" s="189"/>
      <c r="V113" s="189"/>
      <c r="W113" s="189"/>
      <c r="X113" s="189"/>
      <c r="Y113" s="190"/>
      <c r="AA113" s="224"/>
      <c r="AP113" s="2"/>
    </row>
    <row r="114" spans="1:42" x14ac:dyDescent="0.25">
      <c r="B114" s="188"/>
      <c r="C114" s="189"/>
      <c r="D114" s="189"/>
      <c r="E114" s="189"/>
      <c r="F114" s="189"/>
      <c r="G114" s="189"/>
      <c r="H114" s="189"/>
      <c r="I114" s="189"/>
      <c r="J114" s="189"/>
      <c r="K114" s="189"/>
      <c r="L114" s="189"/>
      <c r="M114" s="189"/>
      <c r="N114" s="189"/>
      <c r="O114" s="189"/>
      <c r="P114" s="189"/>
      <c r="Q114" s="189"/>
      <c r="R114" s="189"/>
      <c r="S114" s="189"/>
      <c r="T114" s="189"/>
      <c r="U114" s="189"/>
      <c r="V114" s="189"/>
      <c r="W114" s="189"/>
      <c r="X114" s="189"/>
      <c r="Y114" s="190"/>
      <c r="AA114" s="224"/>
      <c r="AP114" s="2"/>
    </row>
    <row r="115" spans="1:42" x14ac:dyDescent="0.25">
      <c r="B115" s="188"/>
      <c r="C115" s="189"/>
      <c r="D115" s="189"/>
      <c r="E115" s="189"/>
      <c r="F115" s="189"/>
      <c r="G115" s="189"/>
      <c r="H115" s="189"/>
      <c r="I115" s="189"/>
      <c r="J115" s="189"/>
      <c r="K115" s="189"/>
      <c r="L115" s="189"/>
      <c r="M115" s="189"/>
      <c r="N115" s="189"/>
      <c r="O115" s="189"/>
      <c r="P115" s="189"/>
      <c r="Q115" s="189"/>
      <c r="R115" s="189"/>
      <c r="S115" s="189"/>
      <c r="T115" s="189"/>
      <c r="U115" s="189"/>
      <c r="V115" s="189"/>
      <c r="W115" s="189"/>
      <c r="X115" s="189"/>
      <c r="Y115" s="190"/>
      <c r="AA115" s="224"/>
    </row>
    <row r="116" spans="1:42" x14ac:dyDescent="0.25">
      <c r="B116" s="188"/>
      <c r="C116" s="189"/>
      <c r="D116" s="189"/>
      <c r="E116" s="189"/>
      <c r="F116" s="189"/>
      <c r="G116" s="189"/>
      <c r="H116" s="189"/>
      <c r="I116" s="189"/>
      <c r="J116" s="189"/>
      <c r="K116" s="189"/>
      <c r="L116" s="189"/>
      <c r="M116" s="189"/>
      <c r="N116" s="189"/>
      <c r="O116" s="189"/>
      <c r="P116" s="189"/>
      <c r="Q116" s="189"/>
      <c r="R116" s="189"/>
      <c r="S116" s="189"/>
      <c r="T116" s="189"/>
      <c r="U116" s="189"/>
      <c r="V116" s="189"/>
      <c r="W116" s="189"/>
      <c r="X116" s="189"/>
      <c r="Y116" s="190"/>
      <c r="AA116" s="224"/>
    </row>
    <row r="117" spans="1:42" x14ac:dyDescent="0.25">
      <c r="B117" s="188"/>
      <c r="C117" s="189"/>
      <c r="D117" s="189"/>
      <c r="E117" s="189"/>
      <c r="F117" s="189"/>
      <c r="G117" s="189"/>
      <c r="H117" s="189"/>
      <c r="I117" s="189"/>
      <c r="J117" s="189"/>
      <c r="K117" s="189"/>
      <c r="L117" s="189"/>
      <c r="M117" s="189"/>
      <c r="N117" s="189"/>
      <c r="O117" s="189"/>
      <c r="P117" s="189"/>
      <c r="Q117" s="189"/>
      <c r="R117" s="189"/>
      <c r="S117" s="189"/>
      <c r="T117" s="189"/>
      <c r="U117" s="189"/>
      <c r="V117" s="189"/>
      <c r="W117" s="189"/>
      <c r="X117" s="189"/>
      <c r="Y117" s="190"/>
      <c r="AA117" s="224"/>
    </row>
    <row r="118" spans="1:42" x14ac:dyDescent="0.25">
      <c r="B118" s="188"/>
      <c r="C118" s="189"/>
      <c r="D118" s="189"/>
      <c r="E118" s="189"/>
      <c r="F118" s="189"/>
      <c r="G118" s="189"/>
      <c r="H118" s="189"/>
      <c r="I118" s="189"/>
      <c r="J118" s="189"/>
      <c r="K118" s="189"/>
      <c r="L118" s="189"/>
      <c r="M118" s="189"/>
      <c r="N118" s="189"/>
      <c r="O118" s="189"/>
      <c r="P118" s="189"/>
      <c r="Q118" s="189"/>
      <c r="R118" s="189"/>
      <c r="S118" s="189"/>
      <c r="T118" s="189"/>
      <c r="U118" s="189"/>
      <c r="V118" s="189"/>
      <c r="W118" s="189"/>
      <c r="X118" s="189"/>
      <c r="Y118" s="190"/>
      <c r="AA118" s="224"/>
    </row>
    <row r="119" spans="1:42" x14ac:dyDescent="0.25">
      <c r="B119" s="191"/>
      <c r="C119" s="192"/>
      <c r="D119" s="192"/>
      <c r="E119" s="192"/>
      <c r="F119" s="192"/>
      <c r="G119" s="192"/>
      <c r="H119" s="192"/>
      <c r="I119" s="192"/>
      <c r="J119" s="192"/>
      <c r="K119" s="192"/>
      <c r="L119" s="192"/>
      <c r="M119" s="192"/>
      <c r="N119" s="192"/>
      <c r="O119" s="192"/>
      <c r="P119" s="192"/>
      <c r="Q119" s="192"/>
      <c r="R119" s="192"/>
      <c r="S119" s="192"/>
      <c r="T119" s="192"/>
      <c r="U119" s="192"/>
      <c r="V119" s="192"/>
      <c r="W119" s="192"/>
      <c r="X119" s="192"/>
      <c r="Y119" s="193"/>
      <c r="AA119" s="224"/>
    </row>
    <row r="120" spans="1:42" x14ac:dyDescent="0.25">
      <c r="AA120" s="224"/>
    </row>
    <row r="121" spans="1:42" x14ac:dyDescent="0.25">
      <c r="A121" t="s">
        <v>2</v>
      </c>
      <c r="B121" s="118" t="str">
        <f>IF(AND(NOT(AL71=0),Q71=0),"Total amount of funds being rebudgeted:"," ")</f>
        <v xml:space="preserve"> </v>
      </c>
      <c r="C121" s="118"/>
      <c r="D121" s="118"/>
      <c r="E121" s="118"/>
      <c r="F121" s="118"/>
      <c r="G121" s="118"/>
      <c r="H121" s="118"/>
      <c r="I121" s="118"/>
      <c r="J121" s="140" t="str">
        <f>IF(AND(NOT(AL71=0),Q71=0),AL71/2," ")</f>
        <v xml:space="preserve"> </v>
      </c>
      <c r="K121" s="140"/>
      <c r="L121" s="140"/>
      <c r="M121" s="140"/>
      <c r="N121" s="140"/>
      <c r="O121" s="118" t="str">
        <f>IF(AND(NOT(AL71=0),Q71=0),"This represents"," ")</f>
        <v xml:space="preserve"> </v>
      </c>
      <c r="P121" s="118"/>
      <c r="Q121" s="118"/>
      <c r="R121" s="22" t="str">
        <f>IF(AND(NOT(AL71=0),Q71=0),ROUND(J121/O15,2)," ")</f>
        <v xml:space="preserve"> </v>
      </c>
      <c r="S121" s="117" t="str">
        <f>IF(AND(NOT(AL71=0),Q71=0),"of project budget."," ")</f>
        <v xml:space="preserve"> </v>
      </c>
      <c r="T121" s="117"/>
      <c r="U121" s="117"/>
      <c r="V121" s="37"/>
      <c r="W121" s="37"/>
      <c r="X121" s="37"/>
      <c r="Y121" s="37"/>
      <c r="Z121" s="12" t="s">
        <v>2</v>
      </c>
      <c r="AA121" s="224"/>
    </row>
    <row r="122" spans="1:42" ht="15.75" thickBot="1" x14ac:dyDescent="0.3">
      <c r="AA122" s="224"/>
    </row>
    <row r="123" spans="1:42" ht="17.25" customHeight="1" x14ac:dyDescent="0.3">
      <c r="B123" s="182" t="s">
        <v>56</v>
      </c>
      <c r="C123" s="183"/>
      <c r="D123" s="183"/>
      <c r="E123" s="183"/>
      <c r="F123" s="183"/>
      <c r="G123" s="183"/>
      <c r="H123" s="183"/>
      <c r="I123" s="183"/>
      <c r="J123" s="183"/>
      <c r="K123" s="183"/>
      <c r="L123" s="183"/>
      <c r="M123" s="183"/>
      <c r="N123" s="183"/>
      <c r="O123" s="183"/>
      <c r="P123" s="183"/>
      <c r="Q123" s="183"/>
      <c r="R123" s="183"/>
      <c r="S123" s="183"/>
      <c r="T123" s="183"/>
      <c r="U123" s="183"/>
      <c r="V123" s="183"/>
      <c r="W123" s="183"/>
      <c r="X123" s="183"/>
      <c r="Y123" s="184"/>
      <c r="AA123" s="224"/>
    </row>
    <row r="124" spans="1:42" ht="18.95" customHeight="1" x14ac:dyDescent="0.25">
      <c r="B124" s="198"/>
      <c r="C124" s="199"/>
      <c r="D124" s="199"/>
      <c r="E124" s="199"/>
      <c r="F124" s="199"/>
      <c r="G124" s="199"/>
      <c r="H124" s="199"/>
      <c r="I124" s="199"/>
      <c r="J124" s="199"/>
      <c r="K124" s="199"/>
      <c r="L124" s="199"/>
      <c r="M124" s="101"/>
      <c r="N124" s="197">
        <f>B124</f>
        <v>0</v>
      </c>
      <c r="O124" s="197"/>
      <c r="P124" s="197"/>
      <c r="Q124" s="197"/>
      <c r="R124" s="197"/>
      <c r="S124" s="197"/>
      <c r="T124" s="197"/>
      <c r="U124" s="101" t="s">
        <v>0</v>
      </c>
      <c r="V124" s="200"/>
      <c r="W124" s="200"/>
      <c r="X124" s="200"/>
      <c r="Y124" s="201"/>
      <c r="AA124" s="224"/>
    </row>
    <row r="125" spans="1:42" ht="12.75" customHeight="1" thickBot="1" x14ac:dyDescent="0.3">
      <c r="B125" s="138" t="s">
        <v>57</v>
      </c>
      <c r="C125" s="139"/>
      <c r="D125" s="139"/>
      <c r="E125" s="139"/>
      <c r="F125" s="139"/>
      <c r="G125" s="139"/>
      <c r="H125" s="139"/>
      <c r="I125" s="139"/>
      <c r="J125" s="39"/>
      <c r="K125" s="39"/>
      <c r="L125" s="39"/>
      <c r="M125" s="92"/>
      <c r="N125" s="126" t="s">
        <v>58</v>
      </c>
      <c r="O125" s="126"/>
      <c r="P125" s="126"/>
      <c r="Q125" s="126"/>
      <c r="R125" s="126"/>
      <c r="S125" s="39"/>
      <c r="T125" s="40"/>
      <c r="U125" s="92"/>
      <c r="V125" s="126" t="s">
        <v>59</v>
      </c>
      <c r="W125" s="126"/>
      <c r="X125" s="65"/>
      <c r="Y125" s="66"/>
      <c r="AA125" s="224"/>
    </row>
    <row r="126" spans="1:42" x14ac:dyDescent="0.25">
      <c r="B126" s="127" t="s">
        <v>60</v>
      </c>
      <c r="C126" s="127"/>
      <c r="D126" s="127"/>
      <c r="E126" s="127"/>
      <c r="F126" s="127"/>
      <c r="G126" s="127"/>
      <c r="H126" s="127"/>
      <c r="I126" s="127"/>
      <c r="J126" s="127"/>
      <c r="K126" s="127"/>
      <c r="L126" s="127"/>
      <c r="M126" s="127"/>
      <c r="N126" s="127"/>
      <c r="O126" s="127"/>
      <c r="P126" s="127"/>
      <c r="Q126" s="127"/>
      <c r="R126" s="127"/>
      <c r="S126" s="127"/>
      <c r="T126" s="127"/>
      <c r="U126" s="127"/>
      <c r="V126" s="127"/>
      <c r="W126" s="127"/>
      <c r="X126" s="127"/>
      <c r="Y126" s="127"/>
      <c r="AA126" s="224"/>
    </row>
    <row r="127" spans="1:42" x14ac:dyDescent="0.25">
      <c r="B127" s="12"/>
      <c r="C127" s="12"/>
      <c r="D127" s="12"/>
      <c r="E127" s="12"/>
      <c r="F127" s="12"/>
      <c r="G127" s="102"/>
      <c r="H127" s="102"/>
      <c r="I127" s="102"/>
      <c r="J127" s="12"/>
      <c r="K127" s="12"/>
      <c r="L127" s="12"/>
      <c r="M127" s="12"/>
      <c r="N127" s="12"/>
      <c r="O127" s="12"/>
      <c r="P127" s="12"/>
      <c r="Q127" s="12"/>
      <c r="R127" s="12"/>
      <c r="S127" s="12"/>
      <c r="T127" s="12"/>
      <c r="U127" s="12"/>
      <c r="V127" s="12"/>
      <c r="W127" s="12"/>
      <c r="X127" s="12"/>
      <c r="Y127" s="12"/>
      <c r="AA127" s="224"/>
    </row>
    <row r="128" spans="1:42" ht="19.5" customHeight="1" x14ac:dyDescent="0.25">
      <c r="B128" s="123" t="s">
        <v>61</v>
      </c>
      <c r="C128" s="123"/>
      <c r="D128" s="123"/>
      <c r="E128" s="123"/>
      <c r="F128" s="123"/>
      <c r="G128" s="123"/>
      <c r="H128" s="123"/>
      <c r="I128" s="123"/>
      <c r="J128" s="123"/>
      <c r="K128" s="123"/>
      <c r="L128" s="123"/>
      <c r="M128" s="123"/>
      <c r="N128" s="123"/>
      <c r="O128" s="123"/>
      <c r="P128" s="123"/>
      <c r="Q128" s="123"/>
      <c r="R128" s="123"/>
      <c r="S128" s="123"/>
      <c r="T128" s="123"/>
      <c r="U128" s="123"/>
      <c r="V128" s="123"/>
      <c r="W128" s="123"/>
      <c r="X128" s="123"/>
      <c r="Y128" s="123"/>
      <c r="AA128" s="224"/>
    </row>
    <row r="129" spans="2:27" ht="15" customHeight="1" x14ac:dyDescent="0.25">
      <c r="B129" s="124" t="s">
        <v>62</v>
      </c>
      <c r="C129" s="124"/>
      <c r="D129" s="124"/>
      <c r="E129" s="124"/>
      <c r="F129" s="124"/>
      <c r="G129" s="124"/>
      <c r="H129" s="124"/>
      <c r="I129" s="103"/>
      <c r="J129" s="169"/>
      <c r="K129" s="169"/>
      <c r="L129" s="169"/>
      <c r="M129" s="169"/>
      <c r="N129" s="169"/>
      <c r="O129" s="103"/>
      <c r="P129" s="128" t="s">
        <v>63</v>
      </c>
      <c r="Q129" s="128"/>
      <c r="R129" s="128"/>
      <c r="S129" s="128"/>
      <c r="T129" s="106"/>
      <c r="U129" s="104" t="s">
        <v>0</v>
      </c>
      <c r="V129" s="12"/>
      <c r="W129" s="13"/>
      <c r="X129" s="13"/>
      <c r="Y129" s="13"/>
      <c r="AA129" s="224"/>
    </row>
    <row r="130" spans="2:27" ht="15" customHeight="1" x14ac:dyDescent="0.25">
      <c r="B130" s="124" t="s">
        <v>64</v>
      </c>
      <c r="C130" s="124"/>
      <c r="D130" s="124"/>
      <c r="E130" s="124"/>
      <c r="F130" s="124"/>
      <c r="G130" s="124"/>
      <c r="H130" s="124"/>
      <c r="I130" s="67"/>
      <c r="J130" s="168"/>
      <c r="K130" s="168"/>
      <c r="L130" s="168"/>
      <c r="M130" s="168"/>
      <c r="N130" s="168"/>
      <c r="O130" s="124"/>
      <c r="P130" s="125"/>
      <c r="Q130" s="125"/>
      <c r="R130" s="125"/>
      <c r="S130" s="125"/>
      <c r="T130" s="125"/>
      <c r="U130" s="125"/>
      <c r="V130" s="125"/>
      <c r="W130" s="125"/>
      <c r="X130" s="125"/>
      <c r="Y130" s="125"/>
      <c r="AA130" s="224"/>
    </row>
    <row r="131" spans="2:27" ht="15" customHeight="1" x14ac:dyDescent="0.25">
      <c r="B131" s="124" t="s">
        <v>65</v>
      </c>
      <c r="C131" s="124"/>
      <c r="D131" s="124"/>
      <c r="E131" s="124"/>
      <c r="F131" s="124"/>
      <c r="G131" s="124"/>
      <c r="H131" s="124"/>
      <c r="I131" s="67"/>
      <c r="J131" s="169"/>
      <c r="K131" s="169"/>
      <c r="L131" s="169"/>
      <c r="M131" s="169"/>
      <c r="N131" s="169"/>
      <c r="O131" s="103"/>
      <c r="T131" s="105"/>
      <c r="U131" s="67"/>
      <c r="V131" s="67"/>
      <c r="W131" s="67"/>
      <c r="X131" s="67"/>
      <c r="Y131" s="105"/>
      <c r="AA131" s="224"/>
    </row>
    <row r="132" spans="2:27" ht="15" customHeight="1" x14ac:dyDescent="0.25">
      <c r="B132" s="124" t="s">
        <v>66</v>
      </c>
      <c r="C132" s="124"/>
      <c r="D132" s="124"/>
      <c r="E132" s="124"/>
      <c r="F132" s="124"/>
      <c r="G132" s="124"/>
      <c r="H132" s="124"/>
      <c r="I132" s="67"/>
      <c r="J132" s="169"/>
      <c r="K132" s="169"/>
      <c r="L132" s="169"/>
      <c r="M132" s="169"/>
      <c r="N132" s="169"/>
      <c r="O132" s="103"/>
      <c r="P132" s="128" t="s">
        <v>67</v>
      </c>
      <c r="Q132" s="128"/>
      <c r="R132" s="128"/>
      <c r="S132" s="128"/>
      <c r="T132" s="107"/>
      <c r="U132" s="13"/>
      <c r="V132" s="13"/>
      <c r="W132" s="13"/>
      <c r="X132" s="13"/>
      <c r="Y132" s="62"/>
      <c r="AA132" s="224"/>
    </row>
    <row r="133" spans="2:27" x14ac:dyDescent="0.25">
      <c r="B133" s="12"/>
      <c r="C133" s="12"/>
      <c r="D133" s="12"/>
      <c r="E133" s="12"/>
      <c r="F133" s="12"/>
      <c r="G133" s="12"/>
      <c r="H133" s="12"/>
      <c r="I133" s="12"/>
      <c r="J133" s="12"/>
      <c r="K133" s="12"/>
      <c r="L133" s="12"/>
      <c r="M133" s="12"/>
      <c r="N133" s="12"/>
      <c r="O133" s="12"/>
      <c r="P133" s="12"/>
      <c r="Q133" s="12"/>
      <c r="R133" s="12"/>
      <c r="S133" s="12"/>
      <c r="T133" s="12"/>
      <c r="U133" s="12"/>
      <c r="V133" s="121" t="s">
        <v>436</v>
      </c>
      <c r="W133" s="122"/>
      <c r="X133" s="122"/>
      <c r="Y133" s="122"/>
      <c r="AA133" s="224"/>
    </row>
    <row r="134" spans="2:27" ht="0.75" customHeight="1" x14ac:dyDescent="0.25">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row>
    <row r="138" spans="2:27" ht="15" hidden="1" customHeight="1" x14ac:dyDescent="0.25">
      <c r="C138" s="114" t="s">
        <v>68</v>
      </c>
      <c r="D138" s="115"/>
      <c r="E138" s="115"/>
      <c r="F138" s="115"/>
      <c r="G138" s="115"/>
      <c r="H138" s="115"/>
      <c r="I138" s="115"/>
      <c r="J138" s="115"/>
      <c r="K138" s="115"/>
      <c r="L138" s="115"/>
      <c r="M138" s="115"/>
      <c r="N138" s="115"/>
      <c r="O138" s="115"/>
      <c r="P138" s="115"/>
      <c r="Q138" s="115"/>
      <c r="R138" s="115"/>
      <c r="S138" s="115"/>
      <c r="T138" s="115"/>
      <c r="U138" s="115"/>
      <c r="V138" s="115"/>
      <c r="W138" s="115"/>
      <c r="X138" s="115"/>
      <c r="Y138" s="115"/>
    </row>
    <row r="139" spans="2:27" hidden="1" x14ac:dyDescent="0.25">
      <c r="C139" s="116" t="s">
        <v>69</v>
      </c>
      <c r="D139" s="116"/>
      <c r="E139" s="116"/>
      <c r="F139" s="116"/>
      <c r="G139" s="116"/>
      <c r="H139" s="116"/>
      <c r="I139" s="116"/>
      <c r="J139" s="116"/>
      <c r="K139" s="116"/>
      <c r="L139" s="116"/>
      <c r="M139" s="116"/>
      <c r="N139" s="116"/>
      <c r="O139" s="116"/>
      <c r="P139" s="116"/>
      <c r="Q139" s="116"/>
      <c r="R139" s="116"/>
      <c r="S139" s="116"/>
      <c r="T139" s="116"/>
      <c r="U139" s="116"/>
      <c r="V139" s="116"/>
      <c r="W139" s="116"/>
      <c r="X139" s="116"/>
      <c r="Y139" s="116"/>
    </row>
    <row r="140" spans="2:27" hidden="1" x14ac:dyDescent="0.25">
      <c r="C140" s="116"/>
      <c r="D140" s="116"/>
      <c r="E140" s="116"/>
      <c r="F140" s="116"/>
      <c r="G140" s="116"/>
      <c r="H140" s="116"/>
      <c r="I140" s="116"/>
      <c r="J140" s="116"/>
      <c r="K140" s="116"/>
      <c r="L140" s="116"/>
      <c r="M140" s="116"/>
      <c r="N140" s="116"/>
      <c r="O140" s="116"/>
      <c r="P140" s="116"/>
      <c r="Q140" s="116"/>
      <c r="R140" s="116"/>
      <c r="S140" s="116"/>
      <c r="T140" s="116"/>
      <c r="U140" s="116"/>
      <c r="V140" s="116"/>
      <c r="W140" s="116"/>
      <c r="X140" s="116"/>
      <c r="Y140" s="116"/>
    </row>
    <row r="141" spans="2:27" hidden="1" x14ac:dyDescent="0.25">
      <c r="C141" s="116"/>
      <c r="D141" s="116"/>
      <c r="E141" s="116"/>
      <c r="F141" s="116"/>
      <c r="G141" s="116"/>
      <c r="H141" s="116"/>
      <c r="I141" s="116"/>
      <c r="J141" s="116"/>
      <c r="K141" s="116"/>
      <c r="L141" s="116"/>
      <c r="M141" s="116"/>
      <c r="N141" s="116"/>
      <c r="O141" s="116"/>
      <c r="P141" s="116"/>
      <c r="Q141" s="116"/>
      <c r="R141" s="116"/>
      <c r="S141" s="116"/>
      <c r="T141" s="116"/>
      <c r="U141" s="116"/>
      <c r="V141" s="116"/>
      <c r="W141" s="116"/>
      <c r="X141" s="116"/>
      <c r="Y141" s="116"/>
    </row>
    <row r="142" spans="2:27" hidden="1" x14ac:dyDescent="0.25">
      <c r="C142" s="116"/>
      <c r="D142" s="116"/>
      <c r="E142" s="116"/>
      <c r="F142" s="116"/>
      <c r="G142" s="116"/>
      <c r="H142" s="116"/>
      <c r="I142" s="116"/>
      <c r="J142" s="116"/>
      <c r="K142" s="116"/>
      <c r="L142" s="116"/>
      <c r="M142" s="116"/>
      <c r="N142" s="116"/>
      <c r="O142" s="116"/>
      <c r="P142" s="116"/>
      <c r="Q142" s="116"/>
      <c r="R142" s="116"/>
      <c r="S142" s="116"/>
      <c r="T142" s="116"/>
      <c r="U142" s="116"/>
      <c r="V142" s="116"/>
      <c r="W142" s="116"/>
      <c r="X142" s="116"/>
      <c r="Y142" s="116"/>
    </row>
    <row r="143" spans="2:27" hidden="1" x14ac:dyDescent="0.25">
      <c r="C143" s="116"/>
      <c r="D143" s="116"/>
      <c r="E143" s="116"/>
      <c r="F143" s="116"/>
      <c r="G143" s="116"/>
      <c r="H143" s="116"/>
      <c r="I143" s="116"/>
      <c r="J143" s="116"/>
      <c r="K143" s="116"/>
      <c r="L143" s="116"/>
      <c r="M143" s="116"/>
      <c r="N143" s="116"/>
      <c r="O143" s="116"/>
      <c r="P143" s="116"/>
      <c r="Q143" s="116"/>
      <c r="R143" s="116"/>
      <c r="S143" s="116"/>
      <c r="T143" s="116"/>
      <c r="U143" s="116"/>
      <c r="V143" s="116"/>
      <c r="W143" s="116"/>
      <c r="X143" s="116"/>
      <c r="Y143" s="116"/>
    </row>
    <row r="144" spans="2:27" hidden="1" x14ac:dyDescent="0.25">
      <c r="C144" s="116"/>
      <c r="D144" s="116"/>
      <c r="E144" s="116"/>
      <c r="F144" s="116"/>
      <c r="G144" s="116"/>
      <c r="H144" s="116"/>
      <c r="I144" s="116"/>
      <c r="J144" s="116"/>
      <c r="K144" s="116"/>
      <c r="L144" s="116"/>
      <c r="M144" s="116"/>
      <c r="N144" s="116"/>
      <c r="O144" s="116"/>
      <c r="P144" s="116"/>
      <c r="Q144" s="116"/>
      <c r="R144" s="116"/>
      <c r="S144" s="116"/>
      <c r="T144" s="116"/>
      <c r="U144" s="116"/>
      <c r="V144" s="116"/>
      <c r="W144" s="116"/>
      <c r="X144" s="116"/>
      <c r="Y144" s="116"/>
    </row>
    <row r="145" spans="3:25" hidden="1" x14ac:dyDescent="0.25">
      <c r="C145" s="116"/>
      <c r="D145" s="116"/>
      <c r="E145" s="116"/>
      <c r="F145" s="116"/>
      <c r="G145" s="116"/>
      <c r="H145" s="116"/>
      <c r="I145" s="116"/>
      <c r="J145" s="116"/>
      <c r="K145" s="116"/>
      <c r="L145" s="116"/>
      <c r="M145" s="116"/>
      <c r="N145" s="116"/>
      <c r="O145" s="116"/>
      <c r="P145" s="116"/>
      <c r="Q145" s="116"/>
      <c r="R145" s="116"/>
      <c r="S145" s="116"/>
      <c r="T145" s="116"/>
      <c r="U145" s="116"/>
      <c r="V145" s="116"/>
      <c r="W145" s="116"/>
      <c r="X145" s="116"/>
      <c r="Y145" s="116"/>
    </row>
    <row r="146" spans="3:25" hidden="1" x14ac:dyDescent="0.25">
      <c r="C146" s="116"/>
      <c r="D146" s="116"/>
      <c r="E146" s="116"/>
      <c r="F146" s="116"/>
      <c r="G146" s="116"/>
      <c r="H146" s="116"/>
      <c r="I146" s="116"/>
      <c r="J146" s="116"/>
      <c r="K146" s="116"/>
      <c r="L146" s="116"/>
      <c r="M146" s="116"/>
      <c r="N146" s="116"/>
      <c r="O146" s="116"/>
      <c r="P146" s="116"/>
      <c r="Q146" s="116"/>
      <c r="R146" s="116"/>
      <c r="S146" s="116"/>
      <c r="T146" s="116"/>
      <c r="U146" s="116"/>
      <c r="V146" s="116"/>
      <c r="W146" s="116"/>
      <c r="X146" s="116"/>
      <c r="Y146" s="116"/>
    </row>
    <row r="147" spans="3:25" hidden="1" x14ac:dyDescent="0.25">
      <c r="C147" s="116"/>
      <c r="D147" s="116"/>
      <c r="E147" s="116"/>
      <c r="F147" s="116"/>
      <c r="G147" s="116"/>
      <c r="H147" s="116"/>
      <c r="I147" s="116"/>
      <c r="J147" s="116"/>
      <c r="K147" s="116"/>
      <c r="L147" s="116"/>
      <c r="M147" s="116"/>
      <c r="N147" s="116"/>
      <c r="O147" s="116"/>
      <c r="P147" s="116"/>
      <c r="Q147" s="116"/>
      <c r="R147" s="116"/>
      <c r="S147" s="116"/>
      <c r="T147" s="116"/>
      <c r="U147" s="116"/>
      <c r="V147" s="116"/>
      <c r="W147" s="116"/>
      <c r="X147" s="116"/>
      <c r="Y147" s="116"/>
    </row>
    <row r="148" spans="3:25" hidden="1" x14ac:dyDescent="0.25">
      <c r="C148" s="116"/>
      <c r="D148" s="116"/>
      <c r="E148" s="116"/>
      <c r="F148" s="116"/>
      <c r="G148" s="116"/>
      <c r="H148" s="116"/>
      <c r="I148" s="116"/>
      <c r="J148" s="116"/>
      <c r="K148" s="116"/>
      <c r="L148" s="116"/>
      <c r="M148" s="116"/>
      <c r="N148" s="116"/>
      <c r="O148" s="116"/>
      <c r="P148" s="116"/>
      <c r="Q148" s="116"/>
      <c r="R148" s="116"/>
      <c r="S148" s="116"/>
      <c r="T148" s="116"/>
      <c r="U148" s="116"/>
      <c r="V148" s="116"/>
      <c r="W148" s="116"/>
      <c r="X148" s="116"/>
      <c r="Y148" s="116"/>
    </row>
    <row r="149" spans="3:25" hidden="1" x14ac:dyDescent="0.25">
      <c r="C149" s="116"/>
      <c r="D149" s="116"/>
      <c r="E149" s="116"/>
      <c r="F149" s="116"/>
      <c r="G149" s="116"/>
      <c r="H149" s="116"/>
      <c r="I149" s="116"/>
      <c r="J149" s="116"/>
      <c r="K149" s="116"/>
      <c r="L149" s="116"/>
      <c r="M149" s="116"/>
      <c r="N149" s="116"/>
      <c r="O149" s="116"/>
      <c r="P149" s="116"/>
      <c r="Q149" s="116"/>
      <c r="R149" s="116"/>
      <c r="S149" s="116"/>
      <c r="T149" s="116"/>
      <c r="U149" s="116"/>
      <c r="V149" s="116"/>
      <c r="W149" s="116"/>
      <c r="X149" s="116"/>
      <c r="Y149" s="116"/>
    </row>
    <row r="150" spans="3:25" hidden="1" x14ac:dyDescent="0.25">
      <c r="C150" s="116"/>
      <c r="D150" s="116"/>
      <c r="E150" s="116"/>
      <c r="F150" s="116"/>
      <c r="G150" s="116"/>
      <c r="H150" s="116"/>
      <c r="I150" s="116"/>
      <c r="J150" s="116"/>
      <c r="K150" s="116"/>
      <c r="L150" s="116"/>
      <c r="M150" s="116"/>
      <c r="N150" s="116"/>
      <c r="O150" s="116"/>
      <c r="P150" s="116"/>
      <c r="Q150" s="116"/>
      <c r="R150" s="116"/>
      <c r="S150" s="116"/>
      <c r="T150" s="116"/>
      <c r="U150" s="116"/>
      <c r="V150" s="116"/>
      <c r="W150" s="116"/>
      <c r="X150" s="116"/>
      <c r="Y150" s="116"/>
    </row>
    <row r="151" spans="3:25" hidden="1" x14ac:dyDescent="0.25">
      <c r="C151" s="116"/>
      <c r="D151" s="116"/>
      <c r="E151" s="116"/>
      <c r="F151" s="116"/>
      <c r="G151" s="116"/>
      <c r="H151" s="116"/>
      <c r="I151" s="116"/>
      <c r="J151" s="116"/>
      <c r="K151" s="116"/>
      <c r="L151" s="116"/>
      <c r="M151" s="116"/>
      <c r="N151" s="116"/>
      <c r="O151" s="116"/>
      <c r="P151" s="116"/>
      <c r="Q151" s="116"/>
      <c r="R151" s="116"/>
      <c r="S151" s="116"/>
      <c r="T151" s="116"/>
      <c r="U151" s="116"/>
      <c r="V151" s="116"/>
      <c r="W151" s="116"/>
      <c r="X151" s="116"/>
      <c r="Y151" s="116"/>
    </row>
    <row r="152" spans="3:25" hidden="1" x14ac:dyDescent="0.25">
      <c r="C152" s="116"/>
      <c r="D152" s="116"/>
      <c r="E152" s="116"/>
      <c r="F152" s="116"/>
      <c r="G152" s="116"/>
      <c r="H152" s="116"/>
      <c r="I152" s="116"/>
      <c r="J152" s="116"/>
      <c r="K152" s="116"/>
      <c r="L152" s="116"/>
      <c r="M152" s="116"/>
      <c r="N152" s="116"/>
      <c r="O152" s="116"/>
      <c r="P152" s="116"/>
      <c r="Q152" s="116"/>
      <c r="R152" s="116"/>
      <c r="S152" s="116"/>
      <c r="T152" s="116"/>
      <c r="U152" s="116"/>
      <c r="V152" s="116"/>
      <c r="W152" s="116"/>
      <c r="X152" s="116"/>
      <c r="Y152" s="116"/>
    </row>
    <row r="153" spans="3:25" hidden="1" x14ac:dyDescent="0.25">
      <c r="C153" s="116"/>
      <c r="D153" s="116"/>
      <c r="E153" s="116"/>
      <c r="F153" s="116"/>
      <c r="G153" s="116"/>
      <c r="H153" s="116"/>
      <c r="I153" s="116"/>
      <c r="J153" s="116"/>
      <c r="K153" s="116"/>
      <c r="L153" s="116"/>
      <c r="M153" s="116"/>
      <c r="N153" s="116"/>
      <c r="O153" s="116"/>
      <c r="P153" s="116"/>
      <c r="Q153" s="116"/>
      <c r="R153" s="116"/>
      <c r="S153" s="116"/>
      <c r="T153" s="116"/>
      <c r="U153" s="116"/>
      <c r="V153" s="116"/>
      <c r="W153" s="116"/>
      <c r="X153" s="116"/>
      <c r="Y153" s="116"/>
    </row>
    <row r="154" spans="3:25" hidden="1" x14ac:dyDescent="0.25">
      <c r="C154" s="116"/>
      <c r="D154" s="116"/>
      <c r="E154" s="116"/>
      <c r="F154" s="116"/>
      <c r="G154" s="116"/>
      <c r="H154" s="116"/>
      <c r="I154" s="116"/>
      <c r="J154" s="116"/>
      <c r="K154" s="116"/>
      <c r="L154" s="116"/>
      <c r="M154" s="116"/>
      <c r="N154" s="116"/>
      <c r="O154" s="116"/>
      <c r="P154" s="116"/>
      <c r="Q154" s="116"/>
      <c r="R154" s="116"/>
      <c r="S154" s="116"/>
      <c r="T154" s="116"/>
      <c r="U154" s="116"/>
      <c r="V154" s="116"/>
      <c r="W154" s="116"/>
      <c r="X154" s="116"/>
      <c r="Y154" s="116"/>
    </row>
    <row r="155" spans="3:25" hidden="1" x14ac:dyDescent="0.25">
      <c r="C155" s="116"/>
      <c r="D155" s="116"/>
      <c r="E155" s="116"/>
      <c r="F155" s="116"/>
      <c r="G155" s="116"/>
      <c r="H155" s="116"/>
      <c r="I155" s="116"/>
      <c r="J155" s="116"/>
      <c r="K155" s="116"/>
      <c r="L155" s="116"/>
      <c r="M155" s="116"/>
      <c r="N155" s="116"/>
      <c r="O155" s="116"/>
      <c r="P155" s="116"/>
      <c r="Q155" s="116"/>
      <c r="R155" s="116"/>
      <c r="S155" s="116"/>
      <c r="T155" s="116"/>
      <c r="U155" s="116"/>
      <c r="V155" s="116"/>
      <c r="W155" s="116"/>
      <c r="X155" s="116"/>
      <c r="Y155" s="116"/>
    </row>
    <row r="156" spans="3:25" hidden="1" x14ac:dyDescent="0.25">
      <c r="C156" s="116"/>
      <c r="D156" s="116"/>
      <c r="E156" s="116"/>
      <c r="F156" s="116"/>
      <c r="G156" s="116"/>
      <c r="H156" s="116"/>
      <c r="I156" s="116"/>
      <c r="J156" s="116"/>
      <c r="K156" s="116"/>
      <c r="L156" s="116"/>
      <c r="M156" s="116"/>
      <c r="N156" s="116"/>
      <c r="O156" s="116"/>
      <c r="P156" s="116"/>
      <c r="Q156" s="116"/>
      <c r="R156" s="116"/>
      <c r="S156" s="116"/>
      <c r="T156" s="116"/>
      <c r="U156" s="116"/>
      <c r="V156" s="116"/>
      <c r="W156" s="116"/>
      <c r="X156" s="116"/>
      <c r="Y156" s="116"/>
    </row>
  </sheetData>
  <sheetProtection algorithmName="SHA-512" hashValue="iJhA4WTKpfi4E6QjX7bt/AMPwBupkaqE3L2+HCHcXebXMTXHP0MmGRD9ZdqrAfNTrg+tOoW9rg53CJylggND3Q==" saltValue="QfTwxC1JCORI+Rrjk/DGcQ==" spinCount="100000" sheet="1" objects="1" scenarios="1"/>
  <mergeCells count="171">
    <mergeCell ref="AA8:AA133"/>
    <mergeCell ref="D68:J68"/>
    <mergeCell ref="D63:J63"/>
    <mergeCell ref="W33:Y33"/>
    <mergeCell ref="W36:Y36"/>
    <mergeCell ref="W32:Y32"/>
    <mergeCell ref="W67:Y67"/>
    <mergeCell ref="Q71:R71"/>
    <mergeCell ref="W40:Y40"/>
    <mergeCell ref="D49:J49"/>
    <mergeCell ref="W49:Y49"/>
    <mergeCell ref="D50:J50"/>
    <mergeCell ref="W50:Y50"/>
    <mergeCell ref="D51:J51"/>
    <mergeCell ref="W58:Y58"/>
    <mergeCell ref="W55:Y55"/>
    <mergeCell ref="W56:Y56"/>
    <mergeCell ref="D60:J60"/>
    <mergeCell ref="D61:J61"/>
    <mergeCell ref="D64:J64"/>
    <mergeCell ref="D65:J65"/>
    <mergeCell ref="D39:J39"/>
    <mergeCell ref="D37:J37"/>
    <mergeCell ref="D59:J59"/>
    <mergeCell ref="W60:Y60"/>
    <mergeCell ref="B21:Y21"/>
    <mergeCell ref="D24:J24"/>
    <mergeCell ref="T13:Y13"/>
    <mergeCell ref="B18:Y18"/>
    <mergeCell ref="W51:Y51"/>
    <mergeCell ref="D36:J36"/>
    <mergeCell ref="D23:J23"/>
    <mergeCell ref="B14:F14"/>
    <mergeCell ref="H14:M14"/>
    <mergeCell ref="O14:P14"/>
    <mergeCell ref="T14:Y14"/>
    <mergeCell ref="B17:Y17"/>
    <mergeCell ref="B19:Y19"/>
    <mergeCell ref="B20:Y20"/>
    <mergeCell ref="D38:J38"/>
    <mergeCell ref="D40:J40"/>
    <mergeCell ref="D33:J33"/>
    <mergeCell ref="W34:Y34"/>
    <mergeCell ref="W22:Y22"/>
    <mergeCell ref="D52:J52"/>
    <mergeCell ref="W52:Y52"/>
    <mergeCell ref="D53:J53"/>
    <mergeCell ref="W53:Y53"/>
    <mergeCell ref="D34:J34"/>
    <mergeCell ref="D57:J57"/>
    <mergeCell ref="D41:J41"/>
    <mergeCell ref="D54:J54"/>
    <mergeCell ref="W54:Y54"/>
    <mergeCell ref="D43:J43"/>
    <mergeCell ref="W43:Y43"/>
    <mergeCell ref="D44:J44"/>
    <mergeCell ref="W44:Y44"/>
    <mergeCell ref="D45:J45"/>
    <mergeCell ref="W45:Y45"/>
    <mergeCell ref="D46:J46"/>
    <mergeCell ref="W46:Y46"/>
    <mergeCell ref="D47:J47"/>
    <mergeCell ref="W47:Y47"/>
    <mergeCell ref="D48:J48"/>
    <mergeCell ref="W48:Y48"/>
    <mergeCell ref="N124:T124"/>
    <mergeCell ref="B124:L124"/>
    <mergeCell ref="V124:Y124"/>
    <mergeCell ref="B8:Y8"/>
    <mergeCell ref="J15:M15"/>
    <mergeCell ref="J16:M16"/>
    <mergeCell ref="O15:P15"/>
    <mergeCell ref="O16:P16"/>
    <mergeCell ref="W62:Y62"/>
    <mergeCell ref="W63:Y63"/>
    <mergeCell ref="W64:Y64"/>
    <mergeCell ref="W65:Y65"/>
    <mergeCell ref="D62:J62"/>
    <mergeCell ref="W61:Y61"/>
    <mergeCell ref="D55:J55"/>
    <mergeCell ref="D25:J25"/>
    <mergeCell ref="L22:L23"/>
    <mergeCell ref="O22:O23"/>
    <mergeCell ref="D42:J42"/>
    <mergeCell ref="W42:Y42"/>
    <mergeCell ref="D32:J32"/>
    <mergeCell ref="W35:Y35"/>
    <mergeCell ref="W37:Y37"/>
    <mergeCell ref="D35:J35"/>
    <mergeCell ref="O121:Q121"/>
    <mergeCell ref="N71:O71"/>
    <mergeCell ref="W66:Y66"/>
    <mergeCell ref="B123:Y123"/>
    <mergeCell ref="Q74:R74"/>
    <mergeCell ref="C73:P73"/>
    <mergeCell ref="B83:Y119"/>
    <mergeCell ref="B81:Y81"/>
    <mergeCell ref="D67:J67"/>
    <mergeCell ref="D66:J66"/>
    <mergeCell ref="X1:Y1"/>
    <mergeCell ref="B129:H129"/>
    <mergeCell ref="J130:N130"/>
    <mergeCell ref="J131:N131"/>
    <mergeCell ref="J132:N132"/>
    <mergeCell ref="D75:V75"/>
    <mergeCell ref="B132:H132"/>
    <mergeCell ref="C74:P74"/>
    <mergeCell ref="D72:P72"/>
    <mergeCell ref="Q72:R72"/>
    <mergeCell ref="Q73:R73"/>
    <mergeCell ref="B130:H130"/>
    <mergeCell ref="J129:N129"/>
    <mergeCell ref="W38:Y38"/>
    <mergeCell ref="W39:Y39"/>
    <mergeCell ref="W57:Y57"/>
    <mergeCell ref="W59:Y59"/>
    <mergeCell ref="B2:O2"/>
    <mergeCell ref="B4:Y4"/>
    <mergeCell ref="W25:Y25"/>
    <mergeCell ref="W26:Y26"/>
    <mergeCell ref="D28:J28"/>
    <mergeCell ref="B7:Y7"/>
    <mergeCell ref="B9:Y9"/>
    <mergeCell ref="Q2:Y3"/>
    <mergeCell ref="B6:Y6"/>
    <mergeCell ref="B3:O3"/>
    <mergeCell ref="R22:R23"/>
    <mergeCell ref="W27:Y27"/>
    <mergeCell ref="B5:Y5"/>
    <mergeCell ref="W31:Y31"/>
    <mergeCell ref="B10:Y10"/>
    <mergeCell ref="B13:S13"/>
    <mergeCell ref="B11:Y11"/>
    <mergeCell ref="W30:Y30"/>
    <mergeCell ref="W28:Y28"/>
    <mergeCell ref="W29:Y29"/>
    <mergeCell ref="W24:Y24"/>
    <mergeCell ref="B12:Q12"/>
    <mergeCell ref="T15:W15"/>
    <mergeCell ref="W23:Y23"/>
    <mergeCell ref="D31:J31"/>
    <mergeCell ref="D29:J29"/>
    <mergeCell ref="D30:J30"/>
    <mergeCell ref="B22:B23"/>
    <mergeCell ref="D26:J26"/>
    <mergeCell ref="D27:J27"/>
    <mergeCell ref="T12:Y12"/>
    <mergeCell ref="D58:J58"/>
    <mergeCell ref="T22:T23"/>
    <mergeCell ref="W41:Y41"/>
    <mergeCell ref="D56:J56"/>
    <mergeCell ref="D22:J22"/>
    <mergeCell ref="C138:Y138"/>
    <mergeCell ref="C139:Y156"/>
    <mergeCell ref="S121:U121"/>
    <mergeCell ref="B121:I121"/>
    <mergeCell ref="W71:Y71"/>
    <mergeCell ref="V133:Y133"/>
    <mergeCell ref="B128:Y128"/>
    <mergeCell ref="B131:H131"/>
    <mergeCell ref="O130:Y130"/>
    <mergeCell ref="V125:W125"/>
    <mergeCell ref="B126:Y126"/>
    <mergeCell ref="P129:S129"/>
    <mergeCell ref="P132:S132"/>
    <mergeCell ref="D71:J71"/>
    <mergeCell ref="B76:Y79"/>
    <mergeCell ref="W68:Y68"/>
    <mergeCell ref="N125:R125"/>
    <mergeCell ref="B125:I125"/>
    <mergeCell ref="J121:N121"/>
  </mergeCells>
  <conditionalFormatting sqref="C73:K74">
    <cfRule type="expression" dxfId="15" priority="27">
      <formula>Q73&lt;0</formula>
    </cfRule>
  </conditionalFormatting>
  <conditionalFormatting sqref="D22:K22">
    <cfRule type="notContainsBlanks" dxfId="14" priority="25">
      <formula>LEN(TRIM(D22))&gt;0</formula>
    </cfRule>
  </conditionalFormatting>
  <conditionalFormatting sqref="D72:P72">
    <cfRule type="containsText" dxfId="13" priority="20" operator="containsText" text="Decrease">
      <formula>NOT(ISERROR(SEARCH("Decrease",D72)))</formula>
    </cfRule>
  </conditionalFormatting>
  <conditionalFormatting sqref="D72:R72">
    <cfRule type="cellIs" dxfId="12" priority="21" operator="lessThan">
      <formula>0</formula>
    </cfRule>
  </conditionalFormatting>
  <conditionalFormatting sqref="L73:L74 O73:P74">
    <cfRule type="expression" dxfId="11" priority="26">
      <formula>Y73&lt;0</formula>
    </cfRule>
  </conditionalFormatting>
  <conditionalFormatting sqref="M73:N74">
    <cfRule type="expression" dxfId="10" priority="8">
      <formula>Y73&lt;0</formula>
    </cfRule>
  </conditionalFormatting>
  <conditionalFormatting sqref="N24:O68">
    <cfRule type="cellIs" dxfId="9" priority="1" operator="lessThan">
      <formula>0</formula>
    </cfRule>
  </conditionalFormatting>
  <conditionalFormatting sqref="N71:O71">
    <cfRule type="expression" dxfId="8" priority="13">
      <formula>AND(N71&lt;&gt;O15,NOT(O15=" "),NOT(O15=""))</formula>
    </cfRule>
  </conditionalFormatting>
  <conditionalFormatting sqref="O15:P15">
    <cfRule type="expression" dxfId="7" priority="12">
      <formula>AND(N71&lt;&gt;O15,NOT(O15=" "),NOT(O15=""))</formula>
    </cfRule>
  </conditionalFormatting>
  <conditionalFormatting sqref="Q24:R68">
    <cfRule type="cellIs" dxfId="6" priority="4" operator="lessThan">
      <formula>0</formula>
    </cfRule>
  </conditionalFormatting>
  <conditionalFormatting sqref="Q71:R71">
    <cfRule type="cellIs" dxfId="5" priority="14" operator="notEqual">
      <formula>0</formula>
    </cfRule>
  </conditionalFormatting>
  <conditionalFormatting sqref="Q73:R74">
    <cfRule type="cellIs" dxfId="4" priority="9" operator="lessThan">
      <formula>0</formula>
    </cfRule>
  </conditionalFormatting>
  <conditionalFormatting sqref="S24:S68">
    <cfRule type="cellIs" dxfId="3" priority="11" operator="equal">
      <formula>"$?"</formula>
    </cfRule>
  </conditionalFormatting>
  <conditionalFormatting sqref="V24:V68">
    <cfRule type="cellIs" dxfId="2" priority="10" operator="equal">
      <formula>"$?"</formula>
    </cfRule>
  </conditionalFormatting>
  <conditionalFormatting sqref="AO22:AO27">
    <cfRule type="expression" dxfId="1" priority="16">
      <formula>AO22&gt;TODAY()</formula>
    </cfRule>
  </conditionalFormatting>
  <conditionalFormatting sqref="AQ22:AQ28">
    <cfRule type="expression" dxfId="0" priority="15">
      <formula>AQ22="Y"</formula>
    </cfRule>
  </conditionalFormatting>
  <hyperlinks>
    <hyperlink ref="AA6" r:id="rId1" xr:uid="{DDA5543D-B90D-4AE2-ABDA-38E013D860FD}"/>
    <hyperlink ref="B18:H18" r:id="rId2" display="   Click here for Employee Benefits Rates    " xr:uid="{F079661A-3863-4C03-883B-BA32F5454B7A}"/>
    <hyperlink ref="B18:Y18" r:id="rId3" location="FringeRateInfo" display="Click here for current &amp; historical Employee Benefits Rates" xr:uid="{F5C7C3B9-083D-42F5-BAFD-69CCB855D30A}"/>
  </hyperlinks>
  <pageMargins left="0" right="0" top="0" bottom="0" header="0" footer="0"/>
  <pageSetup scale="77" fitToHeight="0" orientation="portrait" r:id="rId4"/>
  <drawing r:id="rId5"/>
  <legacyDrawing r:id="rId6"/>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366"/>
  <sheetViews>
    <sheetView topLeftCell="A346" workbookViewId="0">
      <selection activeCell="E375" sqref="E375"/>
    </sheetView>
  </sheetViews>
  <sheetFormatPr defaultColWidth="8.85546875" defaultRowHeight="15" x14ac:dyDescent="0.25"/>
  <cols>
    <col min="1" max="1" width="2.7109375" style="12" customWidth="1"/>
    <col min="2" max="2" width="8.7109375" style="12" customWidth="1"/>
    <col min="3" max="3" width="1.7109375" style="12" customWidth="1"/>
    <col min="4" max="4" width="29.7109375" style="12" customWidth="1"/>
    <col min="5" max="25" width="8.85546875" style="19"/>
    <col min="26" max="16384" width="8.85546875" style="12"/>
  </cols>
  <sheetData>
    <row r="1" spans="1:4" x14ac:dyDescent="0.25">
      <c r="A1" s="20"/>
      <c r="B1" s="226">
        <v>43510</v>
      </c>
      <c r="C1" s="226">
        <v>50000</v>
      </c>
      <c r="D1" s="20" t="s">
        <v>70</v>
      </c>
    </row>
    <row r="2" spans="1:4" x14ac:dyDescent="0.25">
      <c r="A2" s="20"/>
      <c r="B2" s="226">
        <v>43520</v>
      </c>
      <c r="C2" s="226">
        <v>50000</v>
      </c>
      <c r="D2" s="20" t="s">
        <v>71</v>
      </c>
    </row>
    <row r="3" spans="1:4" x14ac:dyDescent="0.25">
      <c r="A3" s="20"/>
      <c r="B3" s="226">
        <v>43700</v>
      </c>
      <c r="C3" s="226">
        <v>50000</v>
      </c>
      <c r="D3" s="20" t="s">
        <v>72</v>
      </c>
    </row>
    <row r="4" spans="1:4" hidden="1" x14ac:dyDescent="0.25">
      <c r="A4" s="20"/>
      <c r="B4" s="226">
        <v>43740</v>
      </c>
      <c r="C4" s="226">
        <v>50000</v>
      </c>
      <c r="D4" s="20" t="s">
        <v>73</v>
      </c>
    </row>
    <row r="5" spans="1:4" hidden="1" x14ac:dyDescent="0.25">
      <c r="A5" s="20"/>
      <c r="B5" s="226">
        <v>80000</v>
      </c>
      <c r="C5" s="226">
        <v>50001</v>
      </c>
      <c r="D5" s="20" t="s">
        <v>74</v>
      </c>
    </row>
    <row r="6" spans="1:4" hidden="1" x14ac:dyDescent="0.25">
      <c r="A6" s="20"/>
      <c r="B6" s="226">
        <v>81000</v>
      </c>
      <c r="C6" s="226">
        <v>50001</v>
      </c>
      <c r="D6" s="20" t="s">
        <v>75</v>
      </c>
    </row>
    <row r="7" spans="1:4" hidden="1" x14ac:dyDescent="0.25">
      <c r="A7" s="20"/>
      <c r="B7" s="226">
        <v>81200</v>
      </c>
      <c r="C7" s="226">
        <v>50001</v>
      </c>
      <c r="D7" s="20" t="s">
        <v>76</v>
      </c>
    </row>
    <row r="8" spans="1:4" hidden="1" x14ac:dyDescent="0.25">
      <c r="A8" s="20"/>
      <c r="B8" s="226">
        <v>82000</v>
      </c>
      <c r="C8" s="226">
        <v>50001</v>
      </c>
      <c r="D8" s="20" t="s">
        <v>77</v>
      </c>
    </row>
    <row r="9" spans="1:4" hidden="1" x14ac:dyDescent="0.25">
      <c r="A9" s="20"/>
      <c r="B9" s="226">
        <v>82300</v>
      </c>
      <c r="C9" s="226">
        <v>50001</v>
      </c>
      <c r="D9" s="20" t="s">
        <v>78</v>
      </c>
    </row>
    <row r="10" spans="1:4" x14ac:dyDescent="0.25">
      <c r="A10" s="18"/>
      <c r="B10" s="227">
        <v>50000</v>
      </c>
      <c r="C10" s="227">
        <v>50000</v>
      </c>
      <c r="D10" s="18" t="s">
        <v>79</v>
      </c>
    </row>
    <row r="11" spans="1:4" x14ac:dyDescent="0.25">
      <c r="A11" s="18"/>
      <c r="B11" s="227">
        <v>50001</v>
      </c>
      <c r="C11" s="227">
        <v>50001</v>
      </c>
      <c r="D11" s="18" t="s">
        <v>80</v>
      </c>
    </row>
    <row r="12" spans="1:4" x14ac:dyDescent="0.25">
      <c r="A12" s="18"/>
      <c r="B12" s="227">
        <v>50002</v>
      </c>
      <c r="C12" s="227">
        <v>50002</v>
      </c>
      <c r="D12" s="18" t="s">
        <v>81</v>
      </c>
    </row>
    <row r="13" spans="1:4" x14ac:dyDescent="0.25">
      <c r="A13" s="18"/>
      <c r="B13" s="227">
        <v>50003</v>
      </c>
      <c r="C13" s="227">
        <v>50003</v>
      </c>
      <c r="D13" s="18" t="s">
        <v>82</v>
      </c>
    </row>
    <row r="14" spans="1:4" x14ac:dyDescent="0.25">
      <c r="A14" s="18"/>
      <c r="B14" s="227">
        <v>50004</v>
      </c>
      <c r="C14" s="227">
        <v>50004</v>
      </c>
      <c r="D14" s="18" t="s">
        <v>83</v>
      </c>
    </row>
    <row r="15" spans="1:4" x14ac:dyDescent="0.25">
      <c r="A15" s="18"/>
      <c r="B15" s="227">
        <v>50005</v>
      </c>
      <c r="C15" s="227">
        <v>50005</v>
      </c>
      <c r="D15" s="18" t="s">
        <v>84</v>
      </c>
    </row>
    <row r="16" spans="1:4" x14ac:dyDescent="0.25">
      <c r="A16" s="18"/>
      <c r="B16" s="227">
        <v>50006</v>
      </c>
      <c r="C16" s="227">
        <v>50006</v>
      </c>
      <c r="D16" s="18" t="s">
        <v>85</v>
      </c>
    </row>
    <row r="17" spans="1:4" x14ac:dyDescent="0.25">
      <c r="A17" s="18"/>
      <c r="B17" s="227">
        <v>50007</v>
      </c>
      <c r="C17" s="227">
        <v>50007</v>
      </c>
      <c r="D17" s="18" t="s">
        <v>86</v>
      </c>
    </row>
    <row r="18" spans="1:4" x14ac:dyDescent="0.25">
      <c r="A18" s="18"/>
      <c r="B18" s="227">
        <v>50008</v>
      </c>
      <c r="C18" s="227">
        <v>50008</v>
      </c>
      <c r="D18" s="18" t="s">
        <v>87</v>
      </c>
    </row>
    <row r="19" spans="1:4" x14ac:dyDescent="0.25">
      <c r="A19" s="18"/>
      <c r="B19" s="227">
        <v>50009</v>
      </c>
      <c r="C19" s="227">
        <v>50009</v>
      </c>
      <c r="D19" s="18" t="s">
        <v>88</v>
      </c>
    </row>
    <row r="20" spans="1:4" x14ac:dyDescent="0.25">
      <c r="A20" s="18"/>
      <c r="B20" s="227">
        <v>50010</v>
      </c>
      <c r="C20" s="227">
        <v>50010</v>
      </c>
      <c r="D20" s="18" t="s">
        <v>89</v>
      </c>
    </row>
    <row r="21" spans="1:4" x14ac:dyDescent="0.25">
      <c r="A21" s="18"/>
      <c r="B21" s="227">
        <v>50011</v>
      </c>
      <c r="C21" s="227">
        <v>50011</v>
      </c>
      <c r="D21" s="18" t="s">
        <v>90</v>
      </c>
    </row>
    <row r="22" spans="1:4" x14ac:dyDescent="0.25">
      <c r="A22" s="18"/>
      <c r="B22" s="227">
        <v>50012</v>
      </c>
      <c r="C22" s="227">
        <v>50012</v>
      </c>
      <c r="D22" s="18" t="s">
        <v>91</v>
      </c>
    </row>
    <row r="23" spans="1:4" x14ac:dyDescent="0.25">
      <c r="A23" s="18"/>
      <c r="B23" s="227">
        <v>50013</v>
      </c>
      <c r="C23" s="227">
        <v>50013</v>
      </c>
      <c r="D23" s="18" t="s">
        <v>92</v>
      </c>
    </row>
    <row r="24" spans="1:4" x14ac:dyDescent="0.25">
      <c r="A24" s="18"/>
      <c r="B24" s="227">
        <v>50014</v>
      </c>
      <c r="C24" s="227">
        <v>50014</v>
      </c>
      <c r="D24" s="18" t="s">
        <v>93</v>
      </c>
    </row>
    <row r="25" spans="1:4" x14ac:dyDescent="0.25">
      <c r="A25" s="18"/>
      <c r="B25" s="227">
        <v>50015</v>
      </c>
      <c r="C25" s="227">
        <v>50015</v>
      </c>
      <c r="D25" s="18" t="s">
        <v>94</v>
      </c>
    </row>
    <row r="26" spans="1:4" x14ac:dyDescent="0.25">
      <c r="A26" s="18"/>
      <c r="B26" s="227">
        <v>50016</v>
      </c>
      <c r="C26" s="227">
        <v>50016</v>
      </c>
      <c r="D26" s="18" t="s">
        <v>95</v>
      </c>
    </row>
    <row r="27" spans="1:4" x14ac:dyDescent="0.25">
      <c r="A27" s="18"/>
      <c r="B27" s="227">
        <v>50017</v>
      </c>
      <c r="C27" s="227">
        <v>50017</v>
      </c>
      <c r="D27" s="18" t="s">
        <v>96</v>
      </c>
    </row>
    <row r="28" spans="1:4" x14ac:dyDescent="0.25">
      <c r="A28" s="18"/>
      <c r="B28" s="227">
        <v>50018</v>
      </c>
      <c r="C28" s="227">
        <v>50018</v>
      </c>
      <c r="D28" s="18" t="s">
        <v>97</v>
      </c>
    </row>
    <row r="29" spans="1:4" x14ac:dyDescent="0.25">
      <c r="A29" s="18"/>
      <c r="B29" s="227">
        <v>50019</v>
      </c>
      <c r="C29" s="227">
        <v>50019</v>
      </c>
      <c r="D29" s="18" t="s">
        <v>98</v>
      </c>
    </row>
    <row r="30" spans="1:4" x14ac:dyDescent="0.25">
      <c r="A30" s="18"/>
      <c r="B30" s="227">
        <v>50030</v>
      </c>
      <c r="C30" s="227">
        <v>50030</v>
      </c>
      <c r="D30" s="18" t="s">
        <v>99</v>
      </c>
    </row>
    <row r="31" spans="1:4" x14ac:dyDescent="0.25">
      <c r="A31" s="18"/>
      <c r="B31" s="227">
        <v>50100</v>
      </c>
      <c r="C31" s="227">
        <v>50100</v>
      </c>
      <c r="D31" s="18" t="s">
        <v>100</v>
      </c>
    </row>
    <row r="32" spans="1:4" x14ac:dyDescent="0.25">
      <c r="A32" s="18"/>
      <c r="B32" s="227">
        <v>50101</v>
      </c>
      <c r="C32" s="227">
        <v>50101</v>
      </c>
      <c r="D32" s="18" t="s">
        <v>101</v>
      </c>
    </row>
    <row r="33" spans="1:4" x14ac:dyDescent="0.25">
      <c r="A33" s="18"/>
      <c r="B33" s="227">
        <v>50200</v>
      </c>
      <c r="C33" s="227">
        <v>50200</v>
      </c>
      <c r="D33" s="18" t="s">
        <v>102</v>
      </c>
    </row>
    <row r="34" spans="1:4" x14ac:dyDescent="0.25">
      <c r="A34" s="18"/>
      <c r="B34" s="227">
        <v>50300</v>
      </c>
      <c r="C34" s="227">
        <v>50300</v>
      </c>
      <c r="D34" s="18" t="s">
        <v>103</v>
      </c>
    </row>
    <row r="35" spans="1:4" x14ac:dyDescent="0.25">
      <c r="A35" s="18"/>
      <c r="B35" s="227">
        <v>50400</v>
      </c>
      <c r="C35" s="227">
        <v>50400</v>
      </c>
      <c r="D35" s="18" t="s">
        <v>104</v>
      </c>
    </row>
    <row r="36" spans="1:4" x14ac:dyDescent="0.25">
      <c r="A36" s="18"/>
      <c r="B36" s="227">
        <v>50401</v>
      </c>
      <c r="C36" s="227">
        <v>50401</v>
      </c>
      <c r="D36" s="18" t="s">
        <v>105</v>
      </c>
    </row>
    <row r="37" spans="1:4" x14ac:dyDescent="0.25">
      <c r="A37" s="18"/>
      <c r="B37" s="227">
        <v>50402</v>
      </c>
      <c r="C37" s="227">
        <v>50402</v>
      </c>
      <c r="D37" s="18" t="s">
        <v>106</v>
      </c>
    </row>
    <row r="38" spans="1:4" x14ac:dyDescent="0.25">
      <c r="A38" s="18"/>
      <c r="B38" s="227">
        <v>50403</v>
      </c>
      <c r="C38" s="227">
        <v>50403</v>
      </c>
      <c r="D38" s="18" t="s">
        <v>107</v>
      </c>
    </row>
    <row r="39" spans="1:4" x14ac:dyDescent="0.25">
      <c r="A39" s="18"/>
      <c r="B39" s="227">
        <v>50404</v>
      </c>
      <c r="C39" s="227">
        <v>50404</v>
      </c>
      <c r="D39" s="18" t="s">
        <v>108</v>
      </c>
    </row>
    <row r="40" spans="1:4" x14ac:dyDescent="0.25">
      <c r="A40" s="18"/>
      <c r="B40" s="227">
        <v>51000</v>
      </c>
      <c r="C40" s="227">
        <v>51000</v>
      </c>
      <c r="D40" s="18" t="s">
        <v>109</v>
      </c>
    </row>
    <row r="41" spans="1:4" x14ac:dyDescent="0.25">
      <c r="A41" s="18"/>
      <c r="B41" s="227">
        <v>51001</v>
      </c>
      <c r="C41" s="227">
        <v>51001</v>
      </c>
      <c r="D41" s="18" t="s">
        <v>110</v>
      </c>
    </row>
    <row r="42" spans="1:4" x14ac:dyDescent="0.25">
      <c r="A42" s="18"/>
      <c r="B42" s="227">
        <v>51002</v>
      </c>
      <c r="C42" s="227">
        <v>51002</v>
      </c>
      <c r="D42" s="18" t="s">
        <v>111</v>
      </c>
    </row>
    <row r="43" spans="1:4" x14ac:dyDescent="0.25">
      <c r="A43" s="18"/>
      <c r="B43" s="227">
        <v>51003</v>
      </c>
      <c r="C43" s="227">
        <v>51003</v>
      </c>
      <c r="D43" s="18" t="s">
        <v>112</v>
      </c>
    </row>
    <row r="44" spans="1:4" x14ac:dyDescent="0.25">
      <c r="A44" s="18"/>
      <c r="B44" s="227">
        <v>51004</v>
      </c>
      <c r="C44" s="227">
        <v>51004</v>
      </c>
      <c r="D44" s="18" t="s">
        <v>113</v>
      </c>
    </row>
    <row r="45" spans="1:4" x14ac:dyDescent="0.25">
      <c r="A45" s="18"/>
      <c r="B45" s="227">
        <v>51005</v>
      </c>
      <c r="C45" s="227">
        <v>51005</v>
      </c>
      <c r="D45" s="18" t="s">
        <v>114</v>
      </c>
    </row>
    <row r="46" spans="1:4" x14ac:dyDescent="0.25">
      <c r="A46" s="18"/>
      <c r="B46" s="227">
        <v>51007</v>
      </c>
      <c r="C46" s="227">
        <v>51007</v>
      </c>
      <c r="D46" s="18" t="s">
        <v>115</v>
      </c>
    </row>
    <row r="47" spans="1:4" x14ac:dyDescent="0.25">
      <c r="A47" s="18"/>
      <c r="B47" s="227">
        <v>51008</v>
      </c>
      <c r="C47" s="227">
        <v>51008</v>
      </c>
      <c r="D47" s="18" t="s">
        <v>116</v>
      </c>
    </row>
    <row r="48" spans="1:4" x14ac:dyDescent="0.25">
      <c r="A48" s="18"/>
      <c r="B48" s="227">
        <v>51009</v>
      </c>
      <c r="C48" s="227">
        <v>51009</v>
      </c>
      <c r="D48" s="18" t="s">
        <v>117</v>
      </c>
    </row>
    <row r="49" spans="1:4" x14ac:dyDescent="0.25">
      <c r="A49" s="18"/>
      <c r="B49" s="227">
        <v>51011</v>
      </c>
      <c r="C49" s="227">
        <v>51011</v>
      </c>
      <c r="D49" s="18" t="s">
        <v>118</v>
      </c>
    </row>
    <row r="50" spans="1:4" x14ac:dyDescent="0.25">
      <c r="A50" s="18"/>
      <c r="B50" s="227">
        <v>51012</v>
      </c>
      <c r="C50" s="227">
        <v>51012</v>
      </c>
      <c r="D50" s="18" t="s">
        <v>119</v>
      </c>
    </row>
    <row r="51" spans="1:4" x14ac:dyDescent="0.25">
      <c r="A51" s="18"/>
      <c r="B51" s="227">
        <v>51030</v>
      </c>
      <c r="C51" s="227">
        <v>51030</v>
      </c>
      <c r="D51" s="18" t="s">
        <v>120</v>
      </c>
    </row>
    <row r="52" spans="1:4" x14ac:dyDescent="0.25">
      <c r="A52" s="18"/>
      <c r="B52" s="227">
        <v>51100</v>
      </c>
      <c r="C52" s="227">
        <v>51100</v>
      </c>
      <c r="D52" s="18" t="s">
        <v>121</v>
      </c>
    </row>
    <row r="53" spans="1:4" x14ac:dyDescent="0.25">
      <c r="A53" s="18"/>
      <c r="B53" s="227">
        <v>51101</v>
      </c>
      <c r="C53" s="227">
        <v>51101</v>
      </c>
      <c r="D53" s="18" t="s">
        <v>122</v>
      </c>
    </row>
    <row r="54" spans="1:4" x14ac:dyDescent="0.25">
      <c r="A54" s="18"/>
      <c r="B54" s="227">
        <v>51200</v>
      </c>
      <c r="C54" s="227">
        <v>51200</v>
      </c>
      <c r="D54" s="18" t="s">
        <v>123</v>
      </c>
    </row>
    <row r="55" spans="1:4" x14ac:dyDescent="0.25">
      <c r="A55" s="18"/>
      <c r="B55" s="227">
        <v>51201</v>
      </c>
      <c r="C55" s="227">
        <v>51201</v>
      </c>
      <c r="D55" s="18" t="s">
        <v>124</v>
      </c>
    </row>
    <row r="56" spans="1:4" x14ac:dyDescent="0.25">
      <c r="A56" s="18"/>
      <c r="B56" s="227">
        <v>51202</v>
      </c>
      <c r="C56" s="227">
        <v>51202</v>
      </c>
      <c r="D56" s="18" t="s">
        <v>125</v>
      </c>
    </row>
    <row r="57" spans="1:4" x14ac:dyDescent="0.25">
      <c r="A57" s="18"/>
      <c r="B57" s="227">
        <v>51203</v>
      </c>
      <c r="C57" s="227">
        <v>51203</v>
      </c>
      <c r="D57" s="18" t="s">
        <v>126</v>
      </c>
    </row>
    <row r="58" spans="1:4" x14ac:dyDescent="0.25">
      <c r="A58" s="18"/>
      <c r="B58" s="227">
        <v>52000</v>
      </c>
      <c r="C58" s="227">
        <v>52000</v>
      </c>
      <c r="D58" s="18" t="s">
        <v>127</v>
      </c>
    </row>
    <row r="59" spans="1:4" x14ac:dyDescent="0.25">
      <c r="A59" s="18"/>
      <c r="B59" s="227">
        <v>52001</v>
      </c>
      <c r="C59" s="227">
        <v>52001</v>
      </c>
      <c r="D59" s="18" t="s">
        <v>128</v>
      </c>
    </row>
    <row r="60" spans="1:4" x14ac:dyDescent="0.25">
      <c r="A60" s="18"/>
      <c r="B60" s="227">
        <v>52002</v>
      </c>
      <c r="C60" s="227">
        <v>52002</v>
      </c>
      <c r="D60" s="18" t="s">
        <v>129</v>
      </c>
    </row>
    <row r="61" spans="1:4" x14ac:dyDescent="0.25">
      <c r="A61" s="18"/>
      <c r="B61" s="227">
        <v>52003</v>
      </c>
      <c r="C61" s="227">
        <v>52003</v>
      </c>
      <c r="D61" s="18" t="s">
        <v>130</v>
      </c>
    </row>
    <row r="62" spans="1:4" x14ac:dyDescent="0.25">
      <c r="A62" s="18"/>
      <c r="B62" s="227">
        <v>52009</v>
      </c>
      <c r="C62" s="227">
        <v>52009</v>
      </c>
      <c r="D62" s="18" t="s">
        <v>131</v>
      </c>
    </row>
    <row r="63" spans="1:4" x14ac:dyDescent="0.25">
      <c r="A63" s="18"/>
      <c r="B63" s="227">
        <v>52011</v>
      </c>
      <c r="C63" s="227">
        <v>52011</v>
      </c>
      <c r="D63" s="18" t="s">
        <v>132</v>
      </c>
    </row>
    <row r="64" spans="1:4" x14ac:dyDescent="0.25">
      <c r="A64" s="18"/>
      <c r="B64" s="227">
        <v>52012</v>
      </c>
      <c r="C64" s="227">
        <v>52012</v>
      </c>
      <c r="D64" s="18" t="s">
        <v>133</v>
      </c>
    </row>
    <row r="65" spans="1:4" x14ac:dyDescent="0.25">
      <c r="A65" s="18"/>
      <c r="B65" s="227">
        <v>52030</v>
      </c>
      <c r="C65" s="227">
        <v>52030</v>
      </c>
      <c r="D65" s="18" t="s">
        <v>134</v>
      </c>
    </row>
    <row r="66" spans="1:4" x14ac:dyDescent="0.25">
      <c r="A66" s="18"/>
      <c r="B66" s="227">
        <v>52100</v>
      </c>
      <c r="C66" s="227">
        <v>52100</v>
      </c>
      <c r="D66" s="18" t="s">
        <v>135</v>
      </c>
    </row>
    <row r="67" spans="1:4" x14ac:dyDescent="0.25">
      <c r="A67" s="18"/>
      <c r="B67" s="227">
        <v>52200</v>
      </c>
      <c r="C67" s="227">
        <v>52200</v>
      </c>
      <c r="D67" s="18" t="s">
        <v>136</v>
      </c>
    </row>
    <row r="68" spans="1:4" x14ac:dyDescent="0.25">
      <c r="A68" s="18"/>
      <c r="B68" s="227">
        <v>52201</v>
      </c>
      <c r="C68" s="227">
        <v>52201</v>
      </c>
      <c r="D68" s="18" t="s">
        <v>137</v>
      </c>
    </row>
    <row r="69" spans="1:4" x14ac:dyDescent="0.25">
      <c r="A69" s="18"/>
      <c r="B69" s="227">
        <v>52300</v>
      </c>
      <c r="C69" s="227">
        <v>52300</v>
      </c>
      <c r="D69" s="18" t="s">
        <v>138</v>
      </c>
    </row>
    <row r="70" spans="1:4" x14ac:dyDescent="0.25">
      <c r="A70" s="18"/>
      <c r="B70" s="227">
        <v>52400</v>
      </c>
      <c r="C70" s="227">
        <v>52400</v>
      </c>
      <c r="D70" s="18" t="s">
        <v>139</v>
      </c>
    </row>
    <row r="71" spans="1:4" x14ac:dyDescent="0.25">
      <c r="A71" s="18"/>
      <c r="B71" s="227">
        <v>52500</v>
      </c>
      <c r="C71" s="227">
        <v>52500</v>
      </c>
      <c r="D71" s="18" t="s">
        <v>140</v>
      </c>
    </row>
    <row r="72" spans="1:4" x14ac:dyDescent="0.25">
      <c r="A72" s="18"/>
      <c r="B72" s="227">
        <v>53000</v>
      </c>
      <c r="C72" s="227">
        <v>53000</v>
      </c>
      <c r="D72" s="18" t="s">
        <v>141</v>
      </c>
    </row>
    <row r="73" spans="1:4" x14ac:dyDescent="0.25">
      <c r="A73" s="18"/>
      <c r="B73" s="227">
        <v>53010</v>
      </c>
      <c r="C73" s="227">
        <v>53010</v>
      </c>
      <c r="D73" s="18" t="s">
        <v>142</v>
      </c>
    </row>
    <row r="74" spans="1:4" x14ac:dyDescent="0.25">
      <c r="A74" s="18"/>
      <c r="B74" s="227">
        <v>53011</v>
      </c>
      <c r="C74" s="227">
        <v>53011</v>
      </c>
      <c r="D74" s="18" t="s">
        <v>143</v>
      </c>
    </row>
    <row r="75" spans="1:4" x14ac:dyDescent="0.25">
      <c r="A75" s="18"/>
      <c r="B75" s="227">
        <v>53012</v>
      </c>
      <c r="C75" s="227">
        <v>53012</v>
      </c>
      <c r="D75" s="18" t="s">
        <v>144</v>
      </c>
    </row>
    <row r="76" spans="1:4" x14ac:dyDescent="0.25">
      <c r="A76" s="18"/>
      <c r="B76" s="227">
        <v>53013</v>
      </c>
      <c r="C76" s="227">
        <v>53013</v>
      </c>
      <c r="D76" s="18" t="s">
        <v>145</v>
      </c>
    </row>
    <row r="77" spans="1:4" x14ac:dyDescent="0.25">
      <c r="A77" s="18"/>
      <c r="B77" s="227">
        <v>53020</v>
      </c>
      <c r="C77" s="227">
        <v>53020</v>
      </c>
      <c r="D77" s="18" t="s">
        <v>146</v>
      </c>
    </row>
    <row r="78" spans="1:4" x14ac:dyDescent="0.25">
      <c r="A78" s="18"/>
      <c r="B78" s="227">
        <v>53021</v>
      </c>
      <c r="C78" s="227">
        <v>53021</v>
      </c>
      <c r="D78" s="18" t="s">
        <v>147</v>
      </c>
    </row>
    <row r="79" spans="1:4" x14ac:dyDescent="0.25">
      <c r="A79" s="18"/>
      <c r="B79" s="227">
        <v>53022</v>
      </c>
      <c r="C79" s="227">
        <v>53022</v>
      </c>
      <c r="D79" s="18" t="s">
        <v>148</v>
      </c>
    </row>
    <row r="80" spans="1:4" x14ac:dyDescent="0.25">
      <c r="A80" s="18"/>
      <c r="B80" s="227">
        <v>53023</v>
      </c>
      <c r="C80" s="227">
        <v>53023</v>
      </c>
      <c r="D80" s="18" t="s">
        <v>149</v>
      </c>
    </row>
    <row r="81" spans="1:4" x14ac:dyDescent="0.25">
      <c r="A81" s="18"/>
      <c r="B81" s="227">
        <v>53024</v>
      </c>
      <c r="C81" s="227">
        <v>53024</v>
      </c>
      <c r="D81" s="18" t="s">
        <v>150</v>
      </c>
    </row>
    <row r="82" spans="1:4" x14ac:dyDescent="0.25">
      <c r="A82" s="18"/>
      <c r="B82" s="227">
        <v>53032</v>
      </c>
      <c r="C82" s="227">
        <v>53032</v>
      </c>
      <c r="D82" s="18" t="s">
        <v>151</v>
      </c>
    </row>
    <row r="83" spans="1:4" x14ac:dyDescent="0.25">
      <c r="A83" s="18"/>
      <c r="B83" s="227">
        <v>53100</v>
      </c>
      <c r="C83" s="227">
        <v>53100</v>
      </c>
      <c r="D83" s="18" t="s">
        <v>152</v>
      </c>
    </row>
    <row r="84" spans="1:4" x14ac:dyDescent="0.25">
      <c r="A84" s="18"/>
      <c r="B84" s="227">
        <v>53200</v>
      </c>
      <c r="C84" s="227">
        <v>53200</v>
      </c>
      <c r="D84" s="18" t="s">
        <v>153</v>
      </c>
    </row>
    <row r="85" spans="1:4" x14ac:dyDescent="0.25">
      <c r="A85" s="18"/>
      <c r="B85" s="227">
        <v>53210</v>
      </c>
      <c r="C85" s="227">
        <v>53210</v>
      </c>
      <c r="D85" s="18" t="s">
        <v>154</v>
      </c>
    </row>
    <row r="86" spans="1:4" x14ac:dyDescent="0.25">
      <c r="A86" s="18"/>
      <c r="B86" s="227">
        <v>53211</v>
      </c>
      <c r="C86" s="227">
        <v>53211</v>
      </c>
      <c r="D86" s="18" t="s">
        <v>155</v>
      </c>
    </row>
    <row r="87" spans="1:4" x14ac:dyDescent="0.25">
      <c r="A87" s="18"/>
      <c r="B87" s="227">
        <v>53212</v>
      </c>
      <c r="C87" s="227">
        <v>53212</v>
      </c>
      <c r="D87" s="18" t="s">
        <v>156</v>
      </c>
    </row>
    <row r="88" spans="1:4" x14ac:dyDescent="0.25">
      <c r="A88" s="18"/>
      <c r="B88" s="227">
        <v>53213</v>
      </c>
      <c r="C88" s="227">
        <v>53213</v>
      </c>
      <c r="D88" s="18" t="s">
        <v>157</v>
      </c>
    </row>
    <row r="89" spans="1:4" x14ac:dyDescent="0.25">
      <c r="A89" s="18"/>
      <c r="B89" s="227">
        <v>53220</v>
      </c>
      <c r="C89" s="227">
        <v>53220</v>
      </c>
      <c r="D89" s="18" t="s">
        <v>158</v>
      </c>
    </row>
    <row r="90" spans="1:4" x14ac:dyDescent="0.25">
      <c r="A90" s="18"/>
      <c r="B90" s="227">
        <v>53221</v>
      </c>
      <c r="C90" s="227">
        <v>53221</v>
      </c>
      <c r="D90" s="18" t="s">
        <v>159</v>
      </c>
    </row>
    <row r="91" spans="1:4" x14ac:dyDescent="0.25">
      <c r="A91" s="18"/>
      <c r="B91" s="227">
        <v>53222</v>
      </c>
      <c r="C91" s="227">
        <v>53222</v>
      </c>
      <c r="D91" s="18" t="s">
        <v>160</v>
      </c>
    </row>
    <row r="92" spans="1:4" x14ac:dyDescent="0.25">
      <c r="A92" s="18"/>
      <c r="B92" s="227">
        <v>53223</v>
      </c>
      <c r="C92" s="227">
        <v>53223</v>
      </c>
      <c r="D92" s="18" t="s">
        <v>161</v>
      </c>
    </row>
    <row r="93" spans="1:4" x14ac:dyDescent="0.25">
      <c r="A93" s="18"/>
      <c r="B93" s="227">
        <v>53224</v>
      </c>
      <c r="C93" s="227">
        <v>53224</v>
      </c>
      <c r="D93" s="18" t="s">
        <v>162</v>
      </c>
    </row>
    <row r="94" spans="1:4" x14ac:dyDescent="0.25">
      <c r="A94" s="18"/>
      <c r="B94" s="227">
        <v>53285</v>
      </c>
      <c r="C94" s="227">
        <v>53285</v>
      </c>
      <c r="D94" s="18" t="s">
        <v>163</v>
      </c>
    </row>
    <row r="95" spans="1:4" x14ac:dyDescent="0.25">
      <c r="A95" s="18"/>
      <c r="B95" s="227">
        <v>53290</v>
      </c>
      <c r="C95" s="227">
        <v>53290</v>
      </c>
      <c r="D95" s="18" t="s">
        <v>164</v>
      </c>
    </row>
    <row r="96" spans="1:4" x14ac:dyDescent="0.25">
      <c r="A96" s="18"/>
      <c r="B96" s="227">
        <v>53300</v>
      </c>
      <c r="C96" s="227">
        <v>53300</v>
      </c>
      <c r="D96" s="18" t="s">
        <v>165</v>
      </c>
    </row>
    <row r="97" spans="1:4" x14ac:dyDescent="0.25">
      <c r="A97" s="18"/>
      <c r="B97" s="227">
        <v>53301</v>
      </c>
      <c r="C97" s="227">
        <v>53301</v>
      </c>
      <c r="D97" s="18" t="s">
        <v>166</v>
      </c>
    </row>
    <row r="98" spans="1:4" x14ac:dyDescent="0.25">
      <c r="A98" s="18"/>
      <c r="B98" s="227">
        <v>53302</v>
      </c>
      <c r="C98" s="227">
        <v>53302</v>
      </c>
      <c r="D98" s="18" t="s">
        <v>167</v>
      </c>
    </row>
    <row r="99" spans="1:4" x14ac:dyDescent="0.25">
      <c r="A99" s="18"/>
      <c r="B99" s="227">
        <v>53303</v>
      </c>
      <c r="C99" s="227">
        <v>53303</v>
      </c>
      <c r="D99" s="18" t="s">
        <v>168</v>
      </c>
    </row>
    <row r="100" spans="1:4" x14ac:dyDescent="0.25">
      <c r="A100" s="18"/>
      <c r="B100" s="227">
        <v>53304</v>
      </c>
      <c r="C100" s="227">
        <v>53304</v>
      </c>
      <c r="D100" s="18" t="s">
        <v>169</v>
      </c>
    </row>
    <row r="101" spans="1:4" x14ac:dyDescent="0.25">
      <c r="A101" s="18"/>
      <c r="B101" s="227">
        <v>53310</v>
      </c>
      <c r="C101" s="227">
        <v>53310</v>
      </c>
      <c r="D101" s="18" t="s">
        <v>170</v>
      </c>
    </row>
    <row r="102" spans="1:4" x14ac:dyDescent="0.25">
      <c r="A102" s="18"/>
      <c r="B102" s="227">
        <v>53311</v>
      </c>
      <c r="C102" s="227">
        <v>53311</v>
      </c>
      <c r="D102" s="18" t="s">
        <v>171</v>
      </c>
    </row>
    <row r="103" spans="1:4" x14ac:dyDescent="0.25">
      <c r="A103" s="18"/>
      <c r="B103" s="227">
        <v>53312</v>
      </c>
      <c r="C103" s="227">
        <v>53312</v>
      </c>
      <c r="D103" s="18" t="s">
        <v>172</v>
      </c>
    </row>
    <row r="104" spans="1:4" x14ac:dyDescent="0.25">
      <c r="A104" s="18"/>
      <c r="B104" s="227">
        <v>53313</v>
      </c>
      <c r="C104" s="227">
        <v>53313</v>
      </c>
      <c r="D104" s="18" t="s">
        <v>173</v>
      </c>
    </row>
    <row r="105" spans="1:4" x14ac:dyDescent="0.25">
      <c r="A105" s="18"/>
      <c r="B105" s="227">
        <v>53314</v>
      </c>
      <c r="C105" s="227">
        <v>53314</v>
      </c>
      <c r="D105" s="18" t="s">
        <v>174</v>
      </c>
    </row>
    <row r="106" spans="1:4" x14ac:dyDescent="0.25">
      <c r="A106" s="18"/>
      <c r="B106" s="227">
        <v>53600</v>
      </c>
      <c r="C106" s="227">
        <v>53600</v>
      </c>
      <c r="D106" s="18" t="s">
        <v>175</v>
      </c>
    </row>
    <row r="107" spans="1:4" x14ac:dyDescent="0.25">
      <c r="A107" s="18"/>
      <c r="B107" s="227">
        <v>53601</v>
      </c>
      <c r="C107" s="227">
        <v>53601</v>
      </c>
      <c r="D107" s="18" t="s">
        <v>176</v>
      </c>
    </row>
    <row r="108" spans="1:4" x14ac:dyDescent="0.25">
      <c r="A108" s="18"/>
      <c r="B108" s="227">
        <v>53602</v>
      </c>
      <c r="C108" s="227">
        <v>53602</v>
      </c>
      <c r="D108" s="18" t="s">
        <v>177</v>
      </c>
    </row>
    <row r="109" spans="1:4" x14ac:dyDescent="0.25">
      <c r="A109" s="18"/>
      <c r="B109" s="227">
        <v>54100</v>
      </c>
      <c r="C109" s="227">
        <v>54100</v>
      </c>
      <c r="D109" s="18" t="s">
        <v>178</v>
      </c>
    </row>
    <row r="110" spans="1:4" x14ac:dyDescent="0.25">
      <c r="A110" s="18"/>
      <c r="B110" s="227">
        <v>54113</v>
      </c>
      <c r="C110" s="227">
        <v>54113</v>
      </c>
      <c r="D110" s="18" t="s">
        <v>179</v>
      </c>
    </row>
    <row r="111" spans="1:4" x14ac:dyDescent="0.25">
      <c r="A111" s="18"/>
      <c r="B111" s="227">
        <v>54114</v>
      </c>
      <c r="C111" s="227">
        <v>54114</v>
      </c>
      <c r="D111" s="18" t="s">
        <v>180</v>
      </c>
    </row>
    <row r="112" spans="1:4" x14ac:dyDescent="0.25">
      <c r="A112" s="18"/>
      <c r="B112" s="227">
        <v>54115</v>
      </c>
      <c r="C112" s="227">
        <v>54115</v>
      </c>
      <c r="D112" s="18" t="s">
        <v>181</v>
      </c>
    </row>
    <row r="113" spans="1:4" x14ac:dyDescent="0.25">
      <c r="A113" s="18"/>
      <c r="B113" s="227">
        <v>54116</v>
      </c>
      <c r="C113" s="227">
        <v>54116</v>
      </c>
      <c r="D113" s="18" t="s">
        <v>182</v>
      </c>
    </row>
    <row r="114" spans="1:4" x14ac:dyDescent="0.25">
      <c r="A114" s="18"/>
      <c r="B114" s="227">
        <v>54118</v>
      </c>
      <c r="C114" s="227">
        <v>54118</v>
      </c>
      <c r="D114" s="18" t="s">
        <v>183</v>
      </c>
    </row>
    <row r="115" spans="1:4" x14ac:dyDescent="0.25">
      <c r="A115" s="18"/>
      <c r="B115" s="227">
        <v>54119</v>
      </c>
      <c r="C115" s="227">
        <v>54119</v>
      </c>
      <c r="D115" s="18" t="s">
        <v>184</v>
      </c>
    </row>
    <row r="116" spans="1:4" x14ac:dyDescent="0.25">
      <c r="A116" s="18"/>
      <c r="B116" s="227">
        <v>54120</v>
      </c>
      <c r="C116" s="227">
        <v>54120</v>
      </c>
      <c r="D116" s="18" t="s">
        <v>185</v>
      </c>
    </row>
    <row r="117" spans="1:4" x14ac:dyDescent="0.25">
      <c r="A117" s="18"/>
      <c r="B117" s="227">
        <v>54121</v>
      </c>
      <c r="C117" s="227">
        <v>54121</v>
      </c>
      <c r="D117" s="18" t="s">
        <v>186</v>
      </c>
    </row>
    <row r="118" spans="1:4" x14ac:dyDescent="0.25">
      <c r="A118" s="18"/>
      <c r="B118" s="227">
        <v>54122</v>
      </c>
      <c r="C118" s="227">
        <v>54122</v>
      </c>
      <c r="D118" s="18" t="s">
        <v>187</v>
      </c>
    </row>
    <row r="119" spans="1:4" x14ac:dyDescent="0.25">
      <c r="A119" s="18"/>
      <c r="B119" s="227">
        <v>54123</v>
      </c>
      <c r="C119" s="227">
        <v>54123</v>
      </c>
      <c r="D119" s="18" t="s">
        <v>188</v>
      </c>
    </row>
    <row r="120" spans="1:4" x14ac:dyDescent="0.25">
      <c r="A120" s="18"/>
      <c r="B120" s="227">
        <v>54125</v>
      </c>
      <c r="C120" s="227">
        <v>54125</v>
      </c>
      <c r="D120" s="18" t="s">
        <v>189</v>
      </c>
    </row>
    <row r="121" spans="1:4" x14ac:dyDescent="0.25">
      <c r="A121" s="18"/>
      <c r="B121" s="227">
        <v>54126</v>
      </c>
      <c r="C121" s="227">
        <v>54126</v>
      </c>
      <c r="D121" s="18" t="s">
        <v>190</v>
      </c>
    </row>
    <row r="122" spans="1:4" x14ac:dyDescent="0.25">
      <c r="A122" s="18"/>
      <c r="B122" s="227">
        <v>54200</v>
      </c>
      <c r="C122" s="227">
        <v>54200</v>
      </c>
      <c r="D122" s="18" t="s">
        <v>191</v>
      </c>
    </row>
    <row r="123" spans="1:4" x14ac:dyDescent="0.25">
      <c r="A123" s="18"/>
      <c r="B123" s="227">
        <v>54201</v>
      </c>
      <c r="C123" s="227">
        <v>54201</v>
      </c>
      <c r="D123" s="18" t="s">
        <v>192</v>
      </c>
    </row>
    <row r="124" spans="1:4" x14ac:dyDescent="0.25">
      <c r="A124" s="18"/>
      <c r="B124" s="227">
        <v>54202</v>
      </c>
      <c r="C124" s="227">
        <v>54202</v>
      </c>
      <c r="D124" s="18" t="s">
        <v>193</v>
      </c>
    </row>
    <row r="125" spans="1:4" x14ac:dyDescent="0.25">
      <c r="A125" s="18"/>
      <c r="B125" s="227">
        <v>54203</v>
      </c>
      <c r="C125" s="227">
        <v>54203</v>
      </c>
      <c r="D125" s="18" t="s">
        <v>194</v>
      </c>
    </row>
    <row r="126" spans="1:4" x14ac:dyDescent="0.25">
      <c r="A126" s="18"/>
      <c r="B126" s="227">
        <v>54204</v>
      </c>
      <c r="C126" s="227">
        <v>54204</v>
      </c>
      <c r="D126" s="18" t="s">
        <v>195</v>
      </c>
    </row>
    <row r="127" spans="1:4" x14ac:dyDescent="0.25">
      <c r="A127" s="18"/>
      <c r="B127" s="227">
        <v>54330</v>
      </c>
      <c r="C127" s="227">
        <v>54330</v>
      </c>
      <c r="D127" s="18" t="s">
        <v>196</v>
      </c>
    </row>
    <row r="128" spans="1:4" x14ac:dyDescent="0.25">
      <c r="A128" s="18"/>
      <c r="B128" s="227">
        <v>54331</v>
      </c>
      <c r="C128" s="227">
        <v>54331</v>
      </c>
      <c r="D128" s="18" t="s">
        <v>197</v>
      </c>
    </row>
    <row r="129" spans="1:4" x14ac:dyDescent="0.25">
      <c r="A129" s="18"/>
      <c r="B129" s="227">
        <v>54800</v>
      </c>
      <c r="C129" s="227">
        <v>54800</v>
      </c>
      <c r="D129" s="18" t="s">
        <v>198</v>
      </c>
    </row>
    <row r="130" spans="1:4" x14ac:dyDescent="0.25">
      <c r="A130" s="18"/>
      <c r="B130" s="227">
        <v>54810</v>
      </c>
      <c r="C130" s="227">
        <v>54810</v>
      </c>
      <c r="D130" s="18" t="s">
        <v>199</v>
      </c>
    </row>
    <row r="131" spans="1:4" x14ac:dyDescent="0.25">
      <c r="A131" s="18"/>
      <c r="B131" s="227">
        <v>54815</v>
      </c>
      <c r="C131" s="227">
        <v>54815</v>
      </c>
      <c r="D131" s="18" t="s">
        <v>200</v>
      </c>
    </row>
    <row r="132" spans="1:4" x14ac:dyDescent="0.25">
      <c r="A132" s="18"/>
      <c r="B132" s="227">
        <v>55100</v>
      </c>
      <c r="C132" s="227">
        <v>55100</v>
      </c>
      <c r="D132" s="18" t="s">
        <v>201</v>
      </c>
    </row>
    <row r="133" spans="1:4" x14ac:dyDescent="0.25">
      <c r="A133" s="18"/>
      <c r="B133" s="227">
        <v>55101</v>
      </c>
      <c r="C133" s="227">
        <v>55101</v>
      </c>
      <c r="D133" s="18" t="s">
        <v>202</v>
      </c>
    </row>
    <row r="134" spans="1:4" x14ac:dyDescent="0.25">
      <c r="A134" s="18"/>
      <c r="B134" s="227">
        <v>55102</v>
      </c>
      <c r="C134" s="227">
        <v>55102</v>
      </c>
      <c r="D134" s="18" t="s">
        <v>203</v>
      </c>
    </row>
    <row r="135" spans="1:4" x14ac:dyDescent="0.25">
      <c r="A135" s="18"/>
      <c r="B135" s="227">
        <v>55103</v>
      </c>
      <c r="C135" s="227">
        <v>55103</v>
      </c>
      <c r="D135" s="18" t="s">
        <v>204</v>
      </c>
    </row>
    <row r="136" spans="1:4" x14ac:dyDescent="0.25">
      <c r="A136" s="18"/>
      <c r="B136" s="227">
        <v>55104</v>
      </c>
      <c r="C136" s="227">
        <v>55104</v>
      </c>
      <c r="D136" s="18" t="s">
        <v>205</v>
      </c>
    </row>
    <row r="137" spans="1:4" x14ac:dyDescent="0.25">
      <c r="A137" s="18"/>
      <c r="B137" s="227">
        <v>55190</v>
      </c>
      <c r="C137" s="227">
        <v>55190</v>
      </c>
      <c r="D137" s="18" t="s">
        <v>206</v>
      </c>
    </row>
    <row r="138" spans="1:4" x14ac:dyDescent="0.25">
      <c r="A138" s="18"/>
      <c r="B138" s="227">
        <v>55200</v>
      </c>
      <c r="C138" s="227">
        <v>55200</v>
      </c>
      <c r="D138" s="18" t="s">
        <v>207</v>
      </c>
    </row>
    <row r="139" spans="1:4" x14ac:dyDescent="0.25">
      <c r="A139" s="18"/>
      <c r="B139" s="227">
        <v>55300</v>
      </c>
      <c r="C139" s="227">
        <v>55300</v>
      </c>
      <c r="D139" s="18" t="s">
        <v>208</v>
      </c>
    </row>
    <row r="140" spans="1:4" x14ac:dyDescent="0.25">
      <c r="A140" s="18"/>
      <c r="B140" s="227">
        <v>60000</v>
      </c>
      <c r="C140" s="227">
        <v>60000</v>
      </c>
      <c r="D140" s="18" t="s">
        <v>209</v>
      </c>
    </row>
    <row r="141" spans="1:4" x14ac:dyDescent="0.25">
      <c r="A141" s="18"/>
      <c r="B141" s="227">
        <v>60001</v>
      </c>
      <c r="C141" s="227">
        <v>60001</v>
      </c>
      <c r="D141" s="18" t="s">
        <v>210</v>
      </c>
    </row>
    <row r="142" spans="1:4" x14ac:dyDescent="0.25">
      <c r="A142" s="18"/>
      <c r="B142" s="227">
        <v>60002</v>
      </c>
      <c r="C142" s="227">
        <v>60002</v>
      </c>
      <c r="D142" s="18" t="s">
        <v>211</v>
      </c>
    </row>
    <row r="143" spans="1:4" x14ac:dyDescent="0.25">
      <c r="A143" s="18"/>
      <c r="B143" s="227">
        <v>60003</v>
      </c>
      <c r="C143" s="227">
        <v>60003</v>
      </c>
      <c r="D143" s="18" t="s">
        <v>212</v>
      </c>
    </row>
    <row r="144" spans="1:4" x14ac:dyDescent="0.25">
      <c r="A144" s="18"/>
      <c r="B144" s="227">
        <v>60004</v>
      </c>
      <c r="C144" s="227">
        <v>60004</v>
      </c>
      <c r="D144" s="18" t="s">
        <v>213</v>
      </c>
    </row>
    <row r="145" spans="1:4" x14ac:dyDescent="0.25">
      <c r="A145" s="18"/>
      <c r="B145" s="227">
        <v>60005</v>
      </c>
      <c r="C145" s="227">
        <v>60005</v>
      </c>
      <c r="D145" s="18" t="s">
        <v>214</v>
      </c>
    </row>
    <row r="146" spans="1:4" x14ac:dyDescent="0.25">
      <c r="A146" s="18"/>
      <c r="B146" s="227">
        <v>60006</v>
      </c>
      <c r="C146" s="227">
        <v>60006</v>
      </c>
      <c r="D146" s="18" t="s">
        <v>215</v>
      </c>
    </row>
    <row r="147" spans="1:4" x14ac:dyDescent="0.25">
      <c r="A147" s="18"/>
      <c r="B147" s="227">
        <v>60007</v>
      </c>
      <c r="C147" s="227">
        <v>60007</v>
      </c>
      <c r="D147" s="18" t="s">
        <v>216</v>
      </c>
    </row>
    <row r="148" spans="1:4" x14ac:dyDescent="0.25">
      <c r="A148" s="18"/>
      <c r="B148" s="227">
        <v>60008</v>
      </c>
      <c r="C148" s="227">
        <v>60008</v>
      </c>
      <c r="D148" s="18" t="s">
        <v>217</v>
      </c>
    </row>
    <row r="149" spans="1:4" x14ac:dyDescent="0.25">
      <c r="A149" s="18"/>
      <c r="B149" s="227">
        <v>60070</v>
      </c>
      <c r="C149" s="227">
        <v>60070</v>
      </c>
      <c r="D149" s="18" t="s">
        <v>218</v>
      </c>
    </row>
    <row r="150" spans="1:4" x14ac:dyDescent="0.25">
      <c r="A150" s="18"/>
      <c r="B150" s="227">
        <v>60071</v>
      </c>
      <c r="C150" s="227">
        <v>60071</v>
      </c>
      <c r="D150" s="18" t="s">
        <v>219</v>
      </c>
    </row>
    <row r="151" spans="1:4" x14ac:dyDescent="0.25">
      <c r="A151" s="18"/>
      <c r="B151" s="227">
        <v>60100</v>
      </c>
      <c r="C151" s="227">
        <v>60100</v>
      </c>
      <c r="D151" s="18" t="s">
        <v>220</v>
      </c>
    </row>
    <row r="152" spans="1:4" x14ac:dyDescent="0.25">
      <c r="A152" s="18"/>
      <c r="B152" s="227">
        <v>60101</v>
      </c>
      <c r="C152" s="227">
        <v>60101</v>
      </c>
      <c r="D152" s="18" t="s">
        <v>221</v>
      </c>
    </row>
    <row r="153" spans="1:4" x14ac:dyDescent="0.25">
      <c r="A153" s="18"/>
      <c r="B153" s="227">
        <v>60102</v>
      </c>
      <c r="C153" s="227">
        <v>60102</v>
      </c>
      <c r="D153" s="18" t="s">
        <v>222</v>
      </c>
    </row>
    <row r="154" spans="1:4" x14ac:dyDescent="0.25">
      <c r="A154" s="18"/>
      <c r="B154" s="227">
        <v>60103</v>
      </c>
      <c r="C154" s="227">
        <v>60103</v>
      </c>
      <c r="D154" s="18" t="s">
        <v>223</v>
      </c>
    </row>
    <row r="155" spans="1:4" x14ac:dyDescent="0.25">
      <c r="A155" s="18"/>
      <c r="B155" s="227">
        <v>60104</v>
      </c>
      <c r="C155" s="227">
        <v>60104</v>
      </c>
      <c r="D155" s="18" t="s">
        <v>224</v>
      </c>
    </row>
    <row r="156" spans="1:4" x14ac:dyDescent="0.25">
      <c r="A156" s="18"/>
      <c r="B156" s="227">
        <v>60109</v>
      </c>
      <c r="C156" s="227">
        <v>60109</v>
      </c>
      <c r="D156" s="18" t="s">
        <v>225</v>
      </c>
    </row>
    <row r="157" spans="1:4" x14ac:dyDescent="0.25">
      <c r="A157" s="18"/>
      <c r="B157" s="227">
        <v>60113</v>
      </c>
      <c r="C157" s="227">
        <v>60113</v>
      </c>
      <c r="D157" s="18" t="s">
        <v>226</v>
      </c>
    </row>
    <row r="158" spans="1:4" x14ac:dyDescent="0.25">
      <c r="A158" s="18"/>
      <c r="B158" s="227">
        <v>60114</v>
      </c>
      <c r="C158" s="227">
        <v>60114</v>
      </c>
      <c r="D158" s="18" t="s">
        <v>227</v>
      </c>
    </row>
    <row r="159" spans="1:4" x14ac:dyDescent="0.25">
      <c r="A159" s="18"/>
      <c r="B159" s="227">
        <v>60117</v>
      </c>
      <c r="C159" s="227">
        <v>60117</v>
      </c>
      <c r="D159" s="18" t="s">
        <v>228</v>
      </c>
    </row>
    <row r="160" spans="1:4" x14ac:dyDescent="0.25">
      <c r="A160" s="18"/>
      <c r="B160" s="227">
        <v>60118</v>
      </c>
      <c r="C160" s="227">
        <v>60118</v>
      </c>
      <c r="D160" s="18" t="s">
        <v>229</v>
      </c>
    </row>
    <row r="161" spans="1:4" x14ac:dyDescent="0.25">
      <c r="A161" s="18"/>
      <c r="B161" s="227">
        <v>60119</v>
      </c>
      <c r="C161" s="227">
        <v>60119</v>
      </c>
      <c r="D161" s="18" t="s">
        <v>230</v>
      </c>
    </row>
    <row r="162" spans="1:4" x14ac:dyDescent="0.25">
      <c r="A162" s="18"/>
      <c r="B162" s="227">
        <v>60120</v>
      </c>
      <c r="C162" s="227">
        <v>60120</v>
      </c>
      <c r="D162" s="18" t="s">
        <v>231</v>
      </c>
    </row>
    <row r="163" spans="1:4" x14ac:dyDescent="0.25">
      <c r="A163" s="18"/>
      <c r="B163" s="227">
        <v>60121</v>
      </c>
      <c r="C163" s="227">
        <v>60121</v>
      </c>
      <c r="D163" s="18" t="s">
        <v>232</v>
      </c>
    </row>
    <row r="164" spans="1:4" x14ac:dyDescent="0.25">
      <c r="A164" s="18"/>
      <c r="B164" s="227">
        <v>60122</v>
      </c>
      <c r="C164" s="227">
        <v>60122</v>
      </c>
      <c r="D164" s="18" t="s">
        <v>233</v>
      </c>
    </row>
    <row r="165" spans="1:4" x14ac:dyDescent="0.25">
      <c r="A165" s="18"/>
      <c r="B165" s="227">
        <v>60123</v>
      </c>
      <c r="C165" s="227">
        <v>60123</v>
      </c>
      <c r="D165" s="18" t="s">
        <v>234</v>
      </c>
    </row>
    <row r="166" spans="1:4" x14ac:dyDescent="0.25">
      <c r="A166" s="18"/>
      <c r="B166" s="227">
        <v>60124</v>
      </c>
      <c r="C166" s="227">
        <v>60124</v>
      </c>
      <c r="D166" s="18" t="s">
        <v>235</v>
      </c>
    </row>
    <row r="167" spans="1:4" x14ac:dyDescent="0.25">
      <c r="A167" s="18"/>
      <c r="B167" s="227">
        <v>60125</v>
      </c>
      <c r="C167" s="227">
        <v>60125</v>
      </c>
      <c r="D167" s="18" t="s">
        <v>236</v>
      </c>
    </row>
    <row r="168" spans="1:4" x14ac:dyDescent="0.25">
      <c r="A168" s="18"/>
      <c r="B168" s="227">
        <v>60126</v>
      </c>
      <c r="C168" s="227">
        <v>60126</v>
      </c>
      <c r="D168" s="18" t="s">
        <v>237</v>
      </c>
    </row>
    <row r="169" spans="1:4" x14ac:dyDescent="0.25">
      <c r="A169" s="18"/>
      <c r="B169" s="38">
        <v>60140</v>
      </c>
      <c r="C169" s="38"/>
      <c r="D169" s="18" t="s">
        <v>238</v>
      </c>
    </row>
    <row r="170" spans="1:4" x14ac:dyDescent="0.25">
      <c r="A170" s="18"/>
      <c r="B170" s="227">
        <v>60200</v>
      </c>
      <c r="C170" s="227">
        <v>60200</v>
      </c>
      <c r="D170" s="18" t="s">
        <v>239</v>
      </c>
    </row>
    <row r="171" spans="1:4" x14ac:dyDescent="0.25">
      <c r="A171" s="18"/>
      <c r="B171" s="227">
        <v>60201</v>
      </c>
      <c r="C171" s="227">
        <v>60201</v>
      </c>
      <c r="D171" s="18" t="s">
        <v>240</v>
      </c>
    </row>
    <row r="172" spans="1:4" x14ac:dyDescent="0.25">
      <c r="A172" s="18"/>
      <c r="B172" s="227">
        <v>60202</v>
      </c>
      <c r="C172" s="227">
        <v>60202</v>
      </c>
      <c r="D172" s="18" t="s">
        <v>241</v>
      </c>
    </row>
    <row r="173" spans="1:4" x14ac:dyDescent="0.25">
      <c r="A173" s="18"/>
      <c r="B173" s="227">
        <v>60203</v>
      </c>
      <c r="C173" s="227">
        <v>60203</v>
      </c>
      <c r="D173" s="18" t="s">
        <v>242</v>
      </c>
    </row>
    <row r="174" spans="1:4" x14ac:dyDescent="0.25">
      <c r="A174" s="18"/>
      <c r="B174" s="227">
        <v>60204</v>
      </c>
      <c r="C174" s="227">
        <v>60204</v>
      </c>
      <c r="D174" s="18" t="s">
        <v>243</v>
      </c>
    </row>
    <row r="175" spans="1:4" x14ac:dyDescent="0.25">
      <c r="A175" s="18"/>
      <c r="B175" s="227">
        <v>60205</v>
      </c>
      <c r="C175" s="227">
        <v>60205</v>
      </c>
      <c r="D175" s="18" t="s">
        <v>244</v>
      </c>
    </row>
    <row r="176" spans="1:4" x14ac:dyDescent="0.25">
      <c r="A176" s="18"/>
      <c r="B176" s="227">
        <v>60206</v>
      </c>
      <c r="C176" s="227">
        <v>60206</v>
      </c>
      <c r="D176" s="18" t="s">
        <v>245</v>
      </c>
    </row>
    <row r="177" spans="1:4" x14ac:dyDescent="0.25">
      <c r="A177" s="18"/>
      <c r="B177" s="227">
        <v>60207</v>
      </c>
      <c r="C177" s="227">
        <v>60207</v>
      </c>
      <c r="D177" s="18" t="s">
        <v>246</v>
      </c>
    </row>
    <row r="178" spans="1:4" x14ac:dyDescent="0.25">
      <c r="A178" s="18"/>
      <c r="B178" s="227">
        <v>60250</v>
      </c>
      <c r="C178" s="227">
        <v>60250</v>
      </c>
      <c r="D178" s="18" t="s">
        <v>247</v>
      </c>
    </row>
    <row r="179" spans="1:4" x14ac:dyDescent="0.25">
      <c r="A179" s="18"/>
      <c r="B179" s="227">
        <v>60251</v>
      </c>
      <c r="C179" s="227">
        <v>60251</v>
      </c>
      <c r="D179" s="18" t="s">
        <v>248</v>
      </c>
    </row>
    <row r="180" spans="1:4" x14ac:dyDescent="0.25">
      <c r="A180" s="18"/>
      <c r="B180" s="227">
        <v>60252</v>
      </c>
      <c r="C180" s="227">
        <v>60252</v>
      </c>
      <c r="D180" s="18" t="s">
        <v>249</v>
      </c>
    </row>
    <row r="181" spans="1:4" x14ac:dyDescent="0.25">
      <c r="A181" s="18"/>
      <c r="B181" s="227">
        <v>60270</v>
      </c>
      <c r="C181" s="227">
        <v>60270</v>
      </c>
      <c r="D181" s="18" t="s">
        <v>250</v>
      </c>
    </row>
    <row r="182" spans="1:4" x14ac:dyDescent="0.25">
      <c r="A182" s="18"/>
      <c r="B182" s="227">
        <v>60271</v>
      </c>
      <c r="C182" s="227">
        <v>60271</v>
      </c>
      <c r="D182" s="18" t="s">
        <v>251</v>
      </c>
    </row>
    <row r="183" spans="1:4" x14ac:dyDescent="0.25">
      <c r="A183" s="18"/>
      <c r="B183" s="227">
        <v>60272</v>
      </c>
      <c r="C183" s="227">
        <v>60272</v>
      </c>
      <c r="D183" s="18" t="s">
        <v>252</v>
      </c>
    </row>
    <row r="184" spans="1:4" x14ac:dyDescent="0.25">
      <c r="A184" s="18"/>
      <c r="B184" s="227">
        <v>60273</v>
      </c>
      <c r="C184" s="227">
        <v>60273</v>
      </c>
      <c r="D184" s="18" t="s">
        <v>253</v>
      </c>
    </row>
    <row r="185" spans="1:4" x14ac:dyDescent="0.25">
      <c r="A185" s="18"/>
      <c r="B185" s="227">
        <v>60300</v>
      </c>
      <c r="C185" s="227">
        <v>60300</v>
      </c>
      <c r="D185" s="18" t="s">
        <v>254</v>
      </c>
    </row>
    <row r="186" spans="1:4" x14ac:dyDescent="0.25">
      <c r="A186" s="18"/>
      <c r="B186" s="227">
        <v>60301</v>
      </c>
      <c r="C186" s="227">
        <v>60301</v>
      </c>
      <c r="D186" s="18" t="s">
        <v>255</v>
      </c>
    </row>
    <row r="187" spans="1:4" x14ac:dyDescent="0.25">
      <c r="A187" s="18"/>
      <c r="B187" s="227">
        <v>60302</v>
      </c>
      <c r="C187" s="227">
        <v>60302</v>
      </c>
      <c r="D187" s="18" t="s">
        <v>256</v>
      </c>
    </row>
    <row r="188" spans="1:4" x14ac:dyDescent="0.25">
      <c r="A188" s="18"/>
      <c r="B188" s="227">
        <v>60303</v>
      </c>
      <c r="C188" s="227">
        <v>60303</v>
      </c>
      <c r="D188" s="18" t="s">
        <v>257</v>
      </c>
    </row>
    <row r="189" spans="1:4" x14ac:dyDescent="0.25">
      <c r="A189" s="18"/>
      <c r="B189" s="227">
        <v>60304</v>
      </c>
      <c r="C189" s="227">
        <v>60304</v>
      </c>
      <c r="D189" s="18" t="s">
        <v>258</v>
      </c>
    </row>
    <row r="190" spans="1:4" x14ac:dyDescent="0.25">
      <c r="A190" s="18"/>
      <c r="B190" s="227">
        <v>60305</v>
      </c>
      <c r="C190" s="227">
        <v>60305</v>
      </c>
      <c r="D190" s="18" t="s">
        <v>259</v>
      </c>
    </row>
    <row r="191" spans="1:4" x14ac:dyDescent="0.25">
      <c r="A191" s="18"/>
      <c r="B191" s="227">
        <v>60307</v>
      </c>
      <c r="C191" s="227">
        <v>60307</v>
      </c>
      <c r="D191" s="18" t="s">
        <v>260</v>
      </c>
    </row>
    <row r="192" spans="1:4" x14ac:dyDescent="0.25">
      <c r="A192" s="18"/>
      <c r="B192" s="227">
        <v>60315</v>
      </c>
      <c r="C192" s="227">
        <v>60315</v>
      </c>
      <c r="D192" s="18" t="s">
        <v>261</v>
      </c>
    </row>
    <row r="193" spans="1:4" x14ac:dyDescent="0.25">
      <c r="A193" s="18"/>
      <c r="B193" s="227">
        <v>60318</v>
      </c>
      <c r="C193" s="227">
        <v>60318</v>
      </c>
      <c r="D193" s="18" t="s">
        <v>262</v>
      </c>
    </row>
    <row r="194" spans="1:4" x14ac:dyDescent="0.25">
      <c r="A194" s="18"/>
      <c r="B194" s="227">
        <v>60319</v>
      </c>
      <c r="C194" s="227">
        <v>60319</v>
      </c>
      <c r="D194" s="18" t="s">
        <v>263</v>
      </c>
    </row>
    <row r="195" spans="1:4" x14ac:dyDescent="0.25">
      <c r="A195" s="18"/>
      <c r="B195" s="227">
        <v>60321</v>
      </c>
      <c r="C195" s="227">
        <v>60321</v>
      </c>
      <c r="D195" s="18" t="s">
        <v>264</v>
      </c>
    </row>
    <row r="196" spans="1:4" x14ac:dyDescent="0.25">
      <c r="A196" s="18"/>
      <c r="B196" s="227">
        <v>60400</v>
      </c>
      <c r="C196" s="227">
        <v>60400</v>
      </c>
      <c r="D196" s="18" t="s">
        <v>265</v>
      </c>
    </row>
    <row r="197" spans="1:4" x14ac:dyDescent="0.25">
      <c r="A197" s="18"/>
      <c r="B197" s="227">
        <v>60401</v>
      </c>
      <c r="C197" s="227">
        <v>60401</v>
      </c>
      <c r="D197" s="18" t="s">
        <v>266</v>
      </c>
    </row>
    <row r="198" spans="1:4" x14ac:dyDescent="0.25">
      <c r="A198" s="18"/>
      <c r="B198" s="227">
        <v>60402</v>
      </c>
      <c r="C198" s="227">
        <v>60402</v>
      </c>
      <c r="D198" s="18" t="s">
        <v>267</v>
      </c>
    </row>
    <row r="199" spans="1:4" x14ac:dyDescent="0.25">
      <c r="A199" s="18"/>
      <c r="B199" s="227">
        <v>60404</v>
      </c>
      <c r="C199" s="227">
        <v>60404</v>
      </c>
      <c r="D199" s="18" t="s">
        <v>268</v>
      </c>
    </row>
    <row r="200" spans="1:4" x14ac:dyDescent="0.25">
      <c r="A200" s="18"/>
      <c r="B200" s="227">
        <v>60405</v>
      </c>
      <c r="C200" s="227">
        <v>60405</v>
      </c>
      <c r="D200" s="18" t="s">
        <v>269</v>
      </c>
    </row>
    <row r="201" spans="1:4" x14ac:dyDescent="0.25">
      <c r="A201" s="18"/>
      <c r="B201" s="227">
        <v>60407</v>
      </c>
      <c r="C201" s="227">
        <v>60407</v>
      </c>
      <c r="D201" s="18" t="s">
        <v>270</v>
      </c>
    </row>
    <row r="202" spans="1:4" x14ac:dyDescent="0.25">
      <c r="A202" s="18"/>
      <c r="B202" s="227">
        <v>60500</v>
      </c>
      <c r="C202" s="227">
        <v>60500</v>
      </c>
      <c r="D202" s="18" t="s">
        <v>271</v>
      </c>
    </row>
    <row r="203" spans="1:4" x14ac:dyDescent="0.25">
      <c r="A203" s="18"/>
      <c r="B203" s="227">
        <v>60600</v>
      </c>
      <c r="C203" s="227">
        <v>60600</v>
      </c>
      <c r="D203" s="18" t="s">
        <v>272</v>
      </c>
    </row>
    <row r="204" spans="1:4" x14ac:dyDescent="0.25">
      <c r="A204" s="18"/>
      <c r="B204" s="227">
        <v>60601</v>
      </c>
      <c r="C204" s="227">
        <v>60601</v>
      </c>
      <c r="D204" s="18" t="s">
        <v>273</v>
      </c>
    </row>
    <row r="205" spans="1:4" x14ac:dyDescent="0.25">
      <c r="A205" s="18"/>
      <c r="B205" s="227">
        <v>60602</v>
      </c>
      <c r="C205" s="227">
        <v>60602</v>
      </c>
      <c r="D205" s="18" t="s">
        <v>274</v>
      </c>
    </row>
    <row r="206" spans="1:4" x14ac:dyDescent="0.25">
      <c r="A206" s="18"/>
      <c r="B206" s="227">
        <v>60603</v>
      </c>
      <c r="C206" s="227">
        <v>60603</v>
      </c>
      <c r="D206" s="18" t="s">
        <v>275</v>
      </c>
    </row>
    <row r="207" spans="1:4" x14ac:dyDescent="0.25">
      <c r="A207" s="18"/>
      <c r="B207" s="227">
        <v>60604</v>
      </c>
      <c r="C207" s="227">
        <v>60604</v>
      </c>
      <c r="D207" s="18" t="s">
        <v>276</v>
      </c>
    </row>
    <row r="208" spans="1:4" x14ac:dyDescent="0.25">
      <c r="A208" s="18"/>
      <c r="B208" s="227">
        <v>60605</v>
      </c>
      <c r="C208" s="227">
        <v>60605</v>
      </c>
      <c r="D208" s="18" t="s">
        <v>277</v>
      </c>
    </row>
    <row r="209" spans="1:4" x14ac:dyDescent="0.25">
      <c r="A209" s="18"/>
      <c r="B209" s="227">
        <v>60699</v>
      </c>
      <c r="C209" s="227">
        <v>60699</v>
      </c>
      <c r="D209" s="18" t="s">
        <v>278</v>
      </c>
    </row>
    <row r="210" spans="1:4" x14ac:dyDescent="0.25">
      <c r="A210" s="18"/>
      <c r="B210" s="227">
        <v>60700</v>
      </c>
      <c r="C210" s="227">
        <v>60700</v>
      </c>
      <c r="D210" s="18" t="s">
        <v>279</v>
      </c>
    </row>
    <row r="211" spans="1:4" x14ac:dyDescent="0.25">
      <c r="A211" s="18"/>
      <c r="B211" s="227">
        <v>60800</v>
      </c>
      <c r="C211" s="227">
        <v>60800</v>
      </c>
      <c r="D211" s="18" t="s">
        <v>280</v>
      </c>
    </row>
    <row r="212" spans="1:4" x14ac:dyDescent="0.25">
      <c r="A212" s="18"/>
      <c r="B212" s="227">
        <v>60801</v>
      </c>
      <c r="C212" s="227">
        <v>60801</v>
      </c>
      <c r="D212" s="18" t="s">
        <v>281</v>
      </c>
    </row>
    <row r="213" spans="1:4" x14ac:dyDescent="0.25">
      <c r="A213" s="18"/>
      <c r="B213" s="227">
        <v>60802</v>
      </c>
      <c r="C213" s="227">
        <v>60802</v>
      </c>
      <c r="D213" s="18" t="s">
        <v>282</v>
      </c>
    </row>
    <row r="214" spans="1:4" x14ac:dyDescent="0.25">
      <c r="A214" s="18"/>
      <c r="B214" s="227">
        <v>60803</v>
      </c>
      <c r="C214" s="227">
        <v>60803</v>
      </c>
      <c r="D214" s="18" t="s">
        <v>283</v>
      </c>
    </row>
    <row r="215" spans="1:4" x14ac:dyDescent="0.25">
      <c r="A215" s="18"/>
      <c r="B215" s="227">
        <v>60804</v>
      </c>
      <c r="C215" s="227">
        <v>60804</v>
      </c>
      <c r="D215" s="18" t="s">
        <v>284</v>
      </c>
    </row>
    <row r="216" spans="1:4" x14ac:dyDescent="0.25">
      <c r="A216" s="18"/>
      <c r="B216" s="227">
        <v>60805</v>
      </c>
      <c r="C216" s="227">
        <v>60805</v>
      </c>
      <c r="D216" s="18" t="s">
        <v>285</v>
      </c>
    </row>
    <row r="217" spans="1:4" x14ac:dyDescent="0.25">
      <c r="A217" s="18"/>
      <c r="B217" s="227">
        <v>60900</v>
      </c>
      <c r="C217" s="227">
        <v>60900</v>
      </c>
      <c r="D217" s="18" t="s">
        <v>286</v>
      </c>
    </row>
    <row r="218" spans="1:4" x14ac:dyDescent="0.25">
      <c r="A218" s="18"/>
      <c r="B218" s="227">
        <v>60901</v>
      </c>
      <c r="C218" s="227">
        <v>60901</v>
      </c>
      <c r="D218" s="18" t="s">
        <v>287</v>
      </c>
    </row>
    <row r="219" spans="1:4" x14ac:dyDescent="0.25">
      <c r="A219" s="18"/>
      <c r="B219" s="227">
        <v>60902</v>
      </c>
      <c r="C219" s="227">
        <v>60902</v>
      </c>
      <c r="D219" s="18" t="s">
        <v>288</v>
      </c>
    </row>
    <row r="220" spans="1:4" x14ac:dyDescent="0.25">
      <c r="A220" s="18"/>
      <c r="B220" s="227">
        <v>60903</v>
      </c>
      <c r="C220" s="227">
        <v>60903</v>
      </c>
      <c r="D220" s="18" t="s">
        <v>289</v>
      </c>
    </row>
    <row r="221" spans="1:4" x14ac:dyDescent="0.25">
      <c r="A221" s="18"/>
      <c r="B221" s="227">
        <v>60904</v>
      </c>
      <c r="C221" s="227">
        <v>60904</v>
      </c>
      <c r="D221" s="18" t="s">
        <v>290</v>
      </c>
    </row>
    <row r="222" spans="1:4" x14ac:dyDescent="0.25">
      <c r="A222" s="18"/>
      <c r="B222" s="227">
        <v>61000</v>
      </c>
      <c r="C222" s="227">
        <v>61000</v>
      </c>
      <c r="D222" s="18" t="s">
        <v>291</v>
      </c>
    </row>
    <row r="223" spans="1:4" x14ac:dyDescent="0.25">
      <c r="A223" s="18"/>
      <c r="B223" s="227">
        <v>61001</v>
      </c>
      <c r="C223" s="227">
        <v>61001</v>
      </c>
      <c r="D223" s="18" t="s">
        <v>292</v>
      </c>
    </row>
    <row r="224" spans="1:4" x14ac:dyDescent="0.25">
      <c r="A224" s="18"/>
      <c r="B224" s="227">
        <v>61002</v>
      </c>
      <c r="C224" s="227">
        <v>61002</v>
      </c>
      <c r="D224" s="18" t="s">
        <v>293</v>
      </c>
    </row>
    <row r="225" spans="1:4" x14ac:dyDescent="0.25">
      <c r="A225" s="18"/>
      <c r="B225" s="227">
        <v>61004</v>
      </c>
      <c r="C225" s="227">
        <v>61004</v>
      </c>
      <c r="D225" s="18" t="s">
        <v>294</v>
      </c>
    </row>
    <row r="226" spans="1:4" x14ac:dyDescent="0.25">
      <c r="A226" s="18"/>
      <c r="B226" s="227">
        <v>61005</v>
      </c>
      <c r="C226" s="227">
        <v>61005</v>
      </c>
      <c r="D226" s="18" t="s">
        <v>295</v>
      </c>
    </row>
    <row r="227" spans="1:4" x14ac:dyDescent="0.25">
      <c r="A227" s="18"/>
      <c r="B227" s="227">
        <v>61008</v>
      </c>
      <c r="C227" s="227">
        <v>61008</v>
      </c>
      <c r="D227" s="18" t="s">
        <v>296</v>
      </c>
    </row>
    <row r="228" spans="1:4" x14ac:dyDescent="0.25">
      <c r="A228" s="18"/>
      <c r="B228" s="227">
        <v>61009</v>
      </c>
      <c r="C228" s="227">
        <v>61009</v>
      </c>
      <c r="D228" s="18" t="s">
        <v>297</v>
      </c>
    </row>
    <row r="229" spans="1:4" x14ac:dyDescent="0.25">
      <c r="A229" s="18"/>
      <c r="B229" s="227">
        <v>61015</v>
      </c>
      <c r="C229" s="227">
        <v>61015</v>
      </c>
      <c r="D229" s="18" t="s">
        <v>298</v>
      </c>
    </row>
    <row r="230" spans="1:4" x14ac:dyDescent="0.25">
      <c r="A230" s="18"/>
      <c r="B230" s="227">
        <v>61016</v>
      </c>
      <c r="C230" s="227">
        <v>61016</v>
      </c>
      <c r="D230" s="18" t="s">
        <v>299</v>
      </c>
    </row>
    <row r="231" spans="1:4" x14ac:dyDescent="0.25">
      <c r="A231" s="18"/>
      <c r="B231" s="227">
        <v>61017</v>
      </c>
      <c r="C231" s="227">
        <v>61017</v>
      </c>
      <c r="D231" s="18" t="s">
        <v>300</v>
      </c>
    </row>
    <row r="232" spans="1:4" x14ac:dyDescent="0.25">
      <c r="A232" s="18"/>
      <c r="B232" s="227">
        <v>61022</v>
      </c>
      <c r="C232" s="227">
        <v>61022</v>
      </c>
      <c r="D232" s="18" t="s">
        <v>301</v>
      </c>
    </row>
    <row r="233" spans="1:4" x14ac:dyDescent="0.25">
      <c r="A233" s="18"/>
      <c r="B233" s="227">
        <v>61023</v>
      </c>
      <c r="C233" s="227">
        <v>61023</v>
      </c>
      <c r="D233" s="18" t="s">
        <v>302</v>
      </c>
    </row>
    <row r="234" spans="1:4" x14ac:dyDescent="0.25">
      <c r="A234" s="18"/>
      <c r="B234" s="227">
        <v>61024</v>
      </c>
      <c r="C234" s="227">
        <v>61024</v>
      </c>
      <c r="D234" s="18" t="s">
        <v>303</v>
      </c>
    </row>
    <row r="235" spans="1:4" x14ac:dyDescent="0.25">
      <c r="A235" s="18"/>
      <c r="B235" s="227">
        <v>61025</v>
      </c>
      <c r="C235" s="227">
        <v>61025</v>
      </c>
      <c r="D235" s="18" t="s">
        <v>304</v>
      </c>
    </row>
    <row r="236" spans="1:4" x14ac:dyDescent="0.25">
      <c r="A236" s="18"/>
      <c r="B236" s="227">
        <v>61026</v>
      </c>
      <c r="C236" s="227">
        <v>61026</v>
      </c>
      <c r="D236" s="18" t="s">
        <v>305</v>
      </c>
    </row>
    <row r="237" spans="1:4" x14ac:dyDescent="0.25">
      <c r="A237" s="18"/>
      <c r="B237" s="227">
        <v>61027</v>
      </c>
      <c r="C237" s="227">
        <v>61027</v>
      </c>
      <c r="D237" s="18" t="s">
        <v>306</v>
      </c>
    </row>
    <row r="238" spans="1:4" x14ac:dyDescent="0.25">
      <c r="A238" s="18"/>
      <c r="B238" s="227">
        <v>61029</v>
      </c>
      <c r="C238" s="227">
        <v>61029</v>
      </c>
      <c r="D238" s="18" t="s">
        <v>307</v>
      </c>
    </row>
    <row r="239" spans="1:4" x14ac:dyDescent="0.25">
      <c r="A239" s="18"/>
      <c r="B239" s="227">
        <v>61030</v>
      </c>
      <c r="C239" s="227">
        <v>61030</v>
      </c>
      <c r="D239" s="18" t="s">
        <v>308</v>
      </c>
    </row>
    <row r="240" spans="1:4" x14ac:dyDescent="0.25">
      <c r="A240" s="18"/>
      <c r="B240" s="227">
        <v>61400</v>
      </c>
      <c r="C240" s="227">
        <v>61400</v>
      </c>
      <c r="D240" s="18" t="s">
        <v>309</v>
      </c>
    </row>
    <row r="241" spans="1:4" x14ac:dyDescent="0.25">
      <c r="A241" s="18"/>
      <c r="B241" s="227">
        <v>61401</v>
      </c>
      <c r="C241" s="227">
        <v>61401</v>
      </c>
      <c r="D241" s="18" t="s">
        <v>310</v>
      </c>
    </row>
    <row r="242" spans="1:4" x14ac:dyDescent="0.25">
      <c r="A242" s="18"/>
      <c r="B242" s="227">
        <v>61402</v>
      </c>
      <c r="C242" s="227">
        <v>61402</v>
      </c>
      <c r="D242" s="18" t="s">
        <v>311</v>
      </c>
    </row>
    <row r="243" spans="1:4" x14ac:dyDescent="0.25">
      <c r="A243" s="18"/>
      <c r="B243" s="227">
        <v>61403</v>
      </c>
      <c r="C243" s="227">
        <v>61403</v>
      </c>
      <c r="D243" s="18" t="s">
        <v>312</v>
      </c>
    </row>
    <row r="244" spans="1:4" x14ac:dyDescent="0.25">
      <c r="A244" s="18"/>
      <c r="B244" s="227">
        <v>61404</v>
      </c>
      <c r="C244" s="227">
        <v>61404</v>
      </c>
      <c r="D244" s="18" t="s">
        <v>313</v>
      </c>
    </row>
    <row r="245" spans="1:4" x14ac:dyDescent="0.25">
      <c r="A245" s="18"/>
      <c r="B245" s="227">
        <v>61405</v>
      </c>
      <c r="C245" s="227">
        <v>61405</v>
      </c>
      <c r="D245" s="18" t="s">
        <v>314</v>
      </c>
    </row>
    <row r="246" spans="1:4" x14ac:dyDescent="0.25">
      <c r="A246" s="18"/>
      <c r="B246" s="227">
        <v>61406</v>
      </c>
      <c r="C246" s="227">
        <v>61406</v>
      </c>
      <c r="D246" s="18" t="s">
        <v>315</v>
      </c>
    </row>
    <row r="247" spans="1:4" x14ac:dyDescent="0.25">
      <c r="A247" s="18"/>
      <c r="B247" s="227">
        <v>61407</v>
      </c>
      <c r="C247" s="227">
        <v>61407</v>
      </c>
      <c r="D247" s="18" t="s">
        <v>316</v>
      </c>
    </row>
    <row r="248" spans="1:4" x14ac:dyDescent="0.25">
      <c r="A248" s="18"/>
      <c r="B248" s="227">
        <v>61500</v>
      </c>
      <c r="C248" s="227">
        <v>61500</v>
      </c>
      <c r="D248" s="18" t="s">
        <v>317</v>
      </c>
    </row>
    <row r="249" spans="1:4" x14ac:dyDescent="0.25">
      <c r="A249" s="18"/>
      <c r="B249" s="227">
        <v>61501</v>
      </c>
      <c r="C249" s="227">
        <v>61501</v>
      </c>
      <c r="D249" s="18" t="s">
        <v>318</v>
      </c>
    </row>
    <row r="250" spans="1:4" x14ac:dyDescent="0.25">
      <c r="A250" s="18"/>
      <c r="B250" s="227">
        <v>61502</v>
      </c>
      <c r="C250" s="227">
        <v>61502</v>
      </c>
      <c r="D250" s="18" t="s">
        <v>319</v>
      </c>
    </row>
    <row r="251" spans="1:4" x14ac:dyDescent="0.25">
      <c r="A251" s="18"/>
      <c r="B251" s="227">
        <v>61503</v>
      </c>
      <c r="C251" s="227">
        <v>61503</v>
      </c>
      <c r="D251" s="18" t="s">
        <v>320</v>
      </c>
    </row>
    <row r="252" spans="1:4" x14ac:dyDescent="0.25">
      <c r="A252" s="18"/>
      <c r="B252" s="227">
        <v>61504</v>
      </c>
      <c r="C252" s="227">
        <v>61504</v>
      </c>
      <c r="D252" s="18" t="s">
        <v>321</v>
      </c>
    </row>
    <row r="253" spans="1:4" x14ac:dyDescent="0.25">
      <c r="A253" s="18"/>
      <c r="B253" s="227">
        <v>61505</v>
      </c>
      <c r="C253" s="227">
        <v>61505</v>
      </c>
      <c r="D253" s="18" t="s">
        <v>322</v>
      </c>
    </row>
    <row r="254" spans="1:4" x14ac:dyDescent="0.25">
      <c r="A254" s="18"/>
      <c r="B254" s="227">
        <v>61506</v>
      </c>
      <c r="C254" s="227">
        <v>61506</v>
      </c>
      <c r="D254" s="18" t="s">
        <v>323</v>
      </c>
    </row>
    <row r="255" spans="1:4" x14ac:dyDescent="0.25">
      <c r="A255" s="18"/>
      <c r="B255" s="227">
        <v>61507</v>
      </c>
      <c r="C255" s="227">
        <v>61507</v>
      </c>
      <c r="D255" s="18" t="s">
        <v>324</v>
      </c>
    </row>
    <row r="256" spans="1:4" x14ac:dyDescent="0.25">
      <c r="A256" s="18"/>
      <c r="B256" s="227">
        <v>61600</v>
      </c>
      <c r="C256" s="227">
        <v>61600</v>
      </c>
      <c r="D256" s="18" t="s">
        <v>325</v>
      </c>
    </row>
    <row r="257" spans="1:4" x14ac:dyDescent="0.25">
      <c r="A257" s="18"/>
      <c r="B257" s="227">
        <v>62000</v>
      </c>
      <c r="C257" s="227">
        <v>62000</v>
      </c>
      <c r="D257" s="18" t="s">
        <v>326</v>
      </c>
    </row>
    <row r="258" spans="1:4" x14ac:dyDescent="0.25">
      <c r="A258" s="18"/>
      <c r="B258" s="227">
        <v>62001</v>
      </c>
      <c r="C258" s="227">
        <v>62001</v>
      </c>
      <c r="D258" s="18" t="s">
        <v>327</v>
      </c>
    </row>
    <row r="259" spans="1:4" x14ac:dyDescent="0.25">
      <c r="A259" s="18"/>
      <c r="B259" s="227">
        <v>62003</v>
      </c>
      <c r="C259" s="227">
        <v>62003</v>
      </c>
      <c r="D259" s="18" t="s">
        <v>328</v>
      </c>
    </row>
    <row r="260" spans="1:4" x14ac:dyDescent="0.25">
      <c r="A260" s="18"/>
      <c r="B260" s="227">
        <v>62004</v>
      </c>
      <c r="C260" s="227">
        <v>62004</v>
      </c>
      <c r="D260" s="18" t="s">
        <v>329</v>
      </c>
    </row>
    <row r="261" spans="1:4" x14ac:dyDescent="0.25">
      <c r="A261" s="18"/>
      <c r="B261" s="227">
        <v>62006</v>
      </c>
      <c r="C261" s="227">
        <v>62006</v>
      </c>
      <c r="D261" s="18" t="s">
        <v>330</v>
      </c>
    </row>
    <row r="262" spans="1:4" x14ac:dyDescent="0.25">
      <c r="A262" s="18"/>
      <c r="B262" s="227">
        <v>62007</v>
      </c>
      <c r="C262" s="227">
        <v>62007</v>
      </c>
      <c r="D262" s="18" t="s">
        <v>331</v>
      </c>
    </row>
    <row r="263" spans="1:4" x14ac:dyDescent="0.25">
      <c r="A263" s="18"/>
      <c r="B263" s="227">
        <v>62008</v>
      </c>
      <c r="C263" s="227">
        <v>62008</v>
      </c>
      <c r="D263" s="18" t="s">
        <v>332</v>
      </c>
    </row>
    <row r="264" spans="1:4" x14ac:dyDescent="0.25">
      <c r="A264" s="18"/>
      <c r="B264" s="227">
        <v>62009</v>
      </c>
      <c r="C264" s="227">
        <v>62009</v>
      </c>
      <c r="D264" s="18" t="s">
        <v>333</v>
      </c>
    </row>
    <row r="265" spans="1:4" x14ac:dyDescent="0.25">
      <c r="A265" s="18"/>
      <c r="B265" s="227">
        <v>62010</v>
      </c>
      <c r="C265" s="227">
        <v>62010</v>
      </c>
      <c r="D265" s="18" t="s">
        <v>334</v>
      </c>
    </row>
    <row r="266" spans="1:4" x14ac:dyDescent="0.25">
      <c r="A266" s="18"/>
      <c r="B266" s="227">
        <v>62012</v>
      </c>
      <c r="C266" s="227">
        <v>62012</v>
      </c>
      <c r="D266" s="18" t="s">
        <v>335</v>
      </c>
    </row>
    <row r="267" spans="1:4" x14ac:dyDescent="0.25">
      <c r="A267" s="18"/>
      <c r="B267" s="227">
        <v>62014</v>
      </c>
      <c r="C267" s="227">
        <v>62014</v>
      </c>
      <c r="D267" s="18" t="s">
        <v>336</v>
      </c>
    </row>
    <row r="268" spans="1:4" x14ac:dyDescent="0.25">
      <c r="A268" s="18"/>
      <c r="B268" s="227">
        <v>62015</v>
      </c>
      <c r="C268" s="227">
        <v>62015</v>
      </c>
      <c r="D268" s="18" t="s">
        <v>337</v>
      </c>
    </row>
    <row r="269" spans="1:4" x14ac:dyDescent="0.25">
      <c r="A269" s="18"/>
      <c r="B269" s="227">
        <v>62016</v>
      </c>
      <c r="C269" s="227">
        <v>62016</v>
      </c>
      <c r="D269" s="18" t="s">
        <v>338</v>
      </c>
    </row>
    <row r="270" spans="1:4" x14ac:dyDescent="0.25">
      <c r="A270" s="18"/>
      <c r="B270" s="227">
        <v>62061</v>
      </c>
      <c r="C270" s="227">
        <v>62061</v>
      </c>
      <c r="D270" s="18" t="s">
        <v>339</v>
      </c>
    </row>
    <row r="271" spans="1:4" x14ac:dyDescent="0.25">
      <c r="A271" s="18"/>
      <c r="B271" s="227">
        <v>62062</v>
      </c>
      <c r="C271" s="227">
        <v>62062</v>
      </c>
      <c r="D271" s="18" t="s">
        <v>340</v>
      </c>
    </row>
    <row r="272" spans="1:4" x14ac:dyDescent="0.25">
      <c r="A272" s="18"/>
      <c r="B272" s="227">
        <v>62063</v>
      </c>
      <c r="C272" s="227">
        <v>62063</v>
      </c>
      <c r="D272" s="18" t="s">
        <v>341</v>
      </c>
    </row>
    <row r="273" spans="1:4" x14ac:dyDescent="0.25">
      <c r="A273" s="18"/>
      <c r="B273" s="227">
        <v>62064</v>
      </c>
      <c r="C273" s="227">
        <v>62064</v>
      </c>
      <c r="D273" s="18" t="s">
        <v>342</v>
      </c>
    </row>
    <row r="274" spans="1:4" x14ac:dyDescent="0.25">
      <c r="A274" s="18"/>
      <c r="B274" s="227">
        <v>62200</v>
      </c>
      <c r="C274" s="227">
        <v>62200</v>
      </c>
      <c r="D274" s="18" t="s">
        <v>343</v>
      </c>
    </row>
    <row r="275" spans="1:4" x14ac:dyDescent="0.25">
      <c r="A275" s="18"/>
      <c r="B275" s="227">
        <v>62203</v>
      </c>
      <c r="C275" s="227">
        <v>62203</v>
      </c>
      <c r="D275" s="18" t="s">
        <v>344</v>
      </c>
    </row>
    <row r="276" spans="1:4" x14ac:dyDescent="0.25">
      <c r="A276" s="18"/>
      <c r="B276" s="227">
        <v>62204</v>
      </c>
      <c r="C276" s="227">
        <v>62204</v>
      </c>
      <c r="D276" s="18" t="s">
        <v>345</v>
      </c>
    </row>
    <row r="277" spans="1:4" x14ac:dyDescent="0.25">
      <c r="A277" s="18"/>
      <c r="B277" s="227">
        <v>62206</v>
      </c>
      <c r="C277" s="227">
        <v>62206</v>
      </c>
      <c r="D277" s="18" t="s">
        <v>346</v>
      </c>
    </row>
    <row r="278" spans="1:4" x14ac:dyDescent="0.25">
      <c r="A278" s="18"/>
      <c r="B278" s="227">
        <v>62207</v>
      </c>
      <c r="C278" s="227">
        <v>62207</v>
      </c>
      <c r="D278" s="18" t="s">
        <v>347</v>
      </c>
    </row>
    <row r="279" spans="1:4" x14ac:dyDescent="0.25">
      <c r="A279" s="18"/>
      <c r="B279" s="227">
        <v>62208</v>
      </c>
      <c r="C279" s="227">
        <v>62208</v>
      </c>
      <c r="D279" s="18" t="s">
        <v>348</v>
      </c>
    </row>
    <row r="280" spans="1:4" x14ac:dyDescent="0.25">
      <c r="A280" s="18"/>
      <c r="B280" s="227">
        <v>62210</v>
      </c>
      <c r="C280" s="227">
        <v>62210</v>
      </c>
      <c r="D280" s="18" t="s">
        <v>349</v>
      </c>
    </row>
    <row r="281" spans="1:4" x14ac:dyDescent="0.25">
      <c r="A281" s="18"/>
      <c r="B281" s="227">
        <v>62213</v>
      </c>
      <c r="C281" s="227">
        <v>62213</v>
      </c>
      <c r="D281" s="18" t="s">
        <v>350</v>
      </c>
    </row>
    <row r="282" spans="1:4" x14ac:dyDescent="0.25">
      <c r="A282" s="18"/>
      <c r="B282" s="227">
        <v>62214</v>
      </c>
      <c r="C282" s="227">
        <v>62214</v>
      </c>
      <c r="D282" s="18" t="s">
        <v>351</v>
      </c>
    </row>
    <row r="283" spans="1:4" x14ac:dyDescent="0.25">
      <c r="A283" s="18"/>
      <c r="B283" s="227">
        <v>62215</v>
      </c>
      <c r="C283" s="227">
        <v>62215</v>
      </c>
      <c r="D283" s="18" t="s">
        <v>352</v>
      </c>
    </row>
    <row r="284" spans="1:4" x14ac:dyDescent="0.25">
      <c r="A284" s="18"/>
      <c r="B284" s="227">
        <v>62216</v>
      </c>
      <c r="C284" s="227">
        <v>62216</v>
      </c>
      <c r="D284" s="18" t="s">
        <v>353</v>
      </c>
    </row>
    <row r="285" spans="1:4" x14ac:dyDescent="0.25">
      <c r="A285" s="18"/>
      <c r="B285" s="227">
        <v>62300</v>
      </c>
      <c r="C285" s="227">
        <v>62300</v>
      </c>
      <c r="D285" s="18" t="s">
        <v>354</v>
      </c>
    </row>
    <row r="286" spans="1:4" x14ac:dyDescent="0.25">
      <c r="A286" s="18"/>
      <c r="B286" s="227">
        <v>62301</v>
      </c>
      <c r="C286" s="227">
        <v>62301</v>
      </c>
      <c r="D286" s="18" t="s">
        <v>355</v>
      </c>
    </row>
    <row r="287" spans="1:4" x14ac:dyDescent="0.25">
      <c r="A287" s="18"/>
      <c r="B287" s="227">
        <v>62500</v>
      </c>
      <c r="C287" s="227">
        <v>62500</v>
      </c>
      <c r="D287" s="18" t="s">
        <v>356</v>
      </c>
    </row>
    <row r="288" spans="1:4" x14ac:dyDescent="0.25">
      <c r="A288" s="18"/>
      <c r="B288" s="227">
        <v>62503</v>
      </c>
      <c r="C288" s="227">
        <v>62503</v>
      </c>
      <c r="D288" s="18" t="s">
        <v>357</v>
      </c>
    </row>
    <row r="289" spans="1:4" x14ac:dyDescent="0.25">
      <c r="A289" s="18"/>
      <c r="B289" s="227">
        <v>62504</v>
      </c>
      <c r="C289" s="227">
        <v>62504</v>
      </c>
      <c r="D289" s="18" t="s">
        <v>358</v>
      </c>
    </row>
    <row r="290" spans="1:4" x14ac:dyDescent="0.25">
      <c r="A290" s="18"/>
      <c r="B290" s="227">
        <v>62506</v>
      </c>
      <c r="C290" s="227">
        <v>62506</v>
      </c>
      <c r="D290" s="18" t="s">
        <v>359</v>
      </c>
    </row>
    <row r="291" spans="1:4" x14ac:dyDescent="0.25">
      <c r="A291" s="18"/>
      <c r="B291" s="227">
        <v>62507</v>
      </c>
      <c r="C291" s="227">
        <v>62507</v>
      </c>
      <c r="D291" s="18" t="s">
        <v>360</v>
      </c>
    </row>
    <row r="292" spans="1:4" x14ac:dyDescent="0.25">
      <c r="A292" s="18"/>
      <c r="B292" s="227">
        <v>62508</v>
      </c>
      <c r="C292" s="227">
        <v>62508</v>
      </c>
      <c r="D292" s="18" t="s">
        <v>361</v>
      </c>
    </row>
    <row r="293" spans="1:4" x14ac:dyDescent="0.25">
      <c r="A293" s="18"/>
      <c r="B293" s="227">
        <v>62509</v>
      </c>
      <c r="C293" s="227">
        <v>62509</v>
      </c>
      <c r="D293" s="18" t="s">
        <v>362</v>
      </c>
    </row>
    <row r="294" spans="1:4" x14ac:dyDescent="0.25">
      <c r="A294" s="18"/>
      <c r="B294" s="227">
        <v>62510</v>
      </c>
      <c r="C294" s="227">
        <v>62510</v>
      </c>
      <c r="D294" s="18" t="s">
        <v>363</v>
      </c>
    </row>
    <row r="295" spans="1:4" x14ac:dyDescent="0.25">
      <c r="A295" s="18"/>
      <c r="B295" s="227">
        <v>62514</v>
      </c>
      <c r="C295" s="227">
        <v>62514</v>
      </c>
      <c r="D295" s="18" t="s">
        <v>364</v>
      </c>
    </row>
    <row r="296" spans="1:4" x14ac:dyDescent="0.25">
      <c r="A296" s="18"/>
      <c r="B296" s="227">
        <v>62515</v>
      </c>
      <c r="C296" s="227">
        <v>62515</v>
      </c>
      <c r="D296" s="18" t="s">
        <v>365</v>
      </c>
    </row>
    <row r="297" spans="1:4" x14ac:dyDescent="0.25">
      <c r="A297" s="18"/>
      <c r="B297" s="227">
        <v>62516</v>
      </c>
      <c r="C297" s="227">
        <v>62516</v>
      </c>
      <c r="D297" s="18" t="s">
        <v>366</v>
      </c>
    </row>
    <row r="298" spans="1:4" x14ac:dyDescent="0.25">
      <c r="A298" s="18"/>
      <c r="B298" s="227">
        <v>62700</v>
      </c>
      <c r="C298" s="227">
        <v>62700</v>
      </c>
      <c r="D298" s="18" t="s">
        <v>367</v>
      </c>
    </row>
    <row r="299" spans="1:4" x14ac:dyDescent="0.25">
      <c r="A299" s="18"/>
      <c r="B299" s="227">
        <v>62703</v>
      </c>
      <c r="C299" s="227">
        <v>62703</v>
      </c>
      <c r="D299" s="18" t="s">
        <v>368</v>
      </c>
    </row>
    <row r="300" spans="1:4" x14ac:dyDescent="0.25">
      <c r="A300" s="18"/>
      <c r="B300" s="227">
        <v>62704</v>
      </c>
      <c r="C300" s="227">
        <v>62704</v>
      </c>
      <c r="D300" s="18" t="s">
        <v>369</v>
      </c>
    </row>
    <row r="301" spans="1:4" x14ac:dyDescent="0.25">
      <c r="A301" s="18"/>
      <c r="B301" s="227">
        <v>62706</v>
      </c>
      <c r="C301" s="227">
        <v>62706</v>
      </c>
      <c r="D301" s="18" t="s">
        <v>370</v>
      </c>
    </row>
    <row r="302" spans="1:4" x14ac:dyDescent="0.25">
      <c r="A302" s="18"/>
      <c r="B302" s="227">
        <v>62707</v>
      </c>
      <c r="C302" s="227">
        <v>62707</v>
      </c>
      <c r="D302" s="18" t="s">
        <v>371</v>
      </c>
    </row>
    <row r="303" spans="1:4" x14ac:dyDescent="0.25">
      <c r="A303" s="18"/>
      <c r="B303" s="227">
        <v>62708</v>
      </c>
      <c r="C303" s="227">
        <v>62708</v>
      </c>
      <c r="D303" s="18" t="s">
        <v>372</v>
      </c>
    </row>
    <row r="304" spans="1:4" x14ac:dyDescent="0.25">
      <c r="A304" s="18"/>
      <c r="B304" s="227">
        <v>62710</v>
      </c>
      <c r="C304" s="227">
        <v>62710</v>
      </c>
      <c r="D304" s="18" t="s">
        <v>373</v>
      </c>
    </row>
    <row r="305" spans="1:4" x14ac:dyDescent="0.25">
      <c r="A305" s="18"/>
      <c r="B305" s="227">
        <v>62714</v>
      </c>
      <c r="C305" s="227">
        <v>62714</v>
      </c>
      <c r="D305" s="18" t="s">
        <v>374</v>
      </c>
    </row>
    <row r="306" spans="1:4" x14ac:dyDescent="0.25">
      <c r="A306" s="18"/>
      <c r="B306" s="227">
        <v>62715</v>
      </c>
      <c r="C306" s="227">
        <v>62715</v>
      </c>
      <c r="D306" s="18" t="s">
        <v>375</v>
      </c>
    </row>
    <row r="307" spans="1:4" x14ac:dyDescent="0.25">
      <c r="A307" s="18"/>
      <c r="B307" s="227">
        <v>62716</v>
      </c>
      <c r="C307" s="227">
        <v>62716</v>
      </c>
      <c r="D307" s="18" t="s">
        <v>376</v>
      </c>
    </row>
    <row r="308" spans="1:4" x14ac:dyDescent="0.25">
      <c r="A308" s="18"/>
      <c r="B308" s="227">
        <v>64000</v>
      </c>
      <c r="C308" s="227">
        <v>64000</v>
      </c>
      <c r="D308" s="18" t="s">
        <v>377</v>
      </c>
    </row>
    <row r="309" spans="1:4" x14ac:dyDescent="0.25">
      <c r="A309" s="18"/>
      <c r="B309" s="227">
        <v>64001</v>
      </c>
      <c r="C309" s="227">
        <v>64001</v>
      </c>
      <c r="D309" s="18" t="s">
        <v>378</v>
      </c>
    </row>
    <row r="310" spans="1:4" x14ac:dyDescent="0.25">
      <c r="A310" s="18"/>
      <c r="B310" s="227">
        <v>64002</v>
      </c>
      <c r="C310" s="227">
        <v>64002</v>
      </c>
      <c r="D310" s="18" t="s">
        <v>379</v>
      </c>
    </row>
    <row r="311" spans="1:4" x14ac:dyDescent="0.25">
      <c r="A311" s="18"/>
      <c r="B311" s="227">
        <v>64003</v>
      </c>
      <c r="C311" s="227">
        <v>64003</v>
      </c>
      <c r="D311" s="18" t="s">
        <v>380</v>
      </c>
    </row>
    <row r="312" spans="1:4" x14ac:dyDescent="0.25">
      <c r="A312" s="18"/>
      <c r="B312" s="227">
        <v>64004</v>
      </c>
      <c r="C312" s="227">
        <v>64004</v>
      </c>
      <c r="D312" s="18" t="s">
        <v>381</v>
      </c>
    </row>
    <row r="313" spans="1:4" x14ac:dyDescent="0.25">
      <c r="A313" s="18"/>
      <c r="B313" s="227">
        <v>64005</v>
      </c>
      <c r="C313" s="227">
        <v>64005</v>
      </c>
      <c r="D313" s="18" t="s">
        <v>382</v>
      </c>
    </row>
    <row r="314" spans="1:4" x14ac:dyDescent="0.25">
      <c r="A314" s="18"/>
      <c r="B314" s="227">
        <v>64006</v>
      </c>
      <c r="C314" s="227">
        <v>64006</v>
      </c>
      <c r="D314" s="18" t="s">
        <v>383</v>
      </c>
    </row>
    <row r="315" spans="1:4" x14ac:dyDescent="0.25">
      <c r="A315" s="18"/>
      <c r="B315" s="227">
        <v>64007</v>
      </c>
      <c r="C315" s="227">
        <v>64007</v>
      </c>
      <c r="D315" s="18" t="s">
        <v>384</v>
      </c>
    </row>
    <row r="316" spans="1:4" x14ac:dyDescent="0.25">
      <c r="A316" s="18"/>
      <c r="B316" s="227">
        <v>64008</v>
      </c>
      <c r="C316" s="227">
        <v>64008</v>
      </c>
      <c r="D316" s="18" t="s">
        <v>385</v>
      </c>
    </row>
    <row r="317" spans="1:4" x14ac:dyDescent="0.25">
      <c r="A317" s="18"/>
      <c r="B317" s="227">
        <v>64009</v>
      </c>
      <c r="C317" s="227">
        <v>64009</v>
      </c>
      <c r="D317" s="18" t="s">
        <v>386</v>
      </c>
    </row>
    <row r="318" spans="1:4" x14ac:dyDescent="0.25">
      <c r="A318" s="18"/>
      <c r="B318" s="227">
        <v>64010</v>
      </c>
      <c r="C318" s="227">
        <v>64010</v>
      </c>
      <c r="D318" s="18" t="s">
        <v>387</v>
      </c>
    </row>
    <row r="319" spans="1:4" x14ac:dyDescent="0.25">
      <c r="A319" s="18"/>
      <c r="B319" s="227">
        <v>64011</v>
      </c>
      <c r="C319" s="227">
        <v>64011</v>
      </c>
      <c r="D319" s="18" t="s">
        <v>388</v>
      </c>
    </row>
    <row r="320" spans="1:4" x14ac:dyDescent="0.25">
      <c r="A320" s="18"/>
      <c r="B320" s="227">
        <v>64012</v>
      </c>
      <c r="C320" s="227">
        <v>64012</v>
      </c>
      <c r="D320" s="18" t="s">
        <v>389</v>
      </c>
    </row>
    <row r="321" spans="1:4" x14ac:dyDescent="0.25">
      <c r="A321" s="18"/>
      <c r="B321" s="227">
        <v>64016</v>
      </c>
      <c r="C321" s="227">
        <v>64016</v>
      </c>
      <c r="D321" s="18" t="s">
        <v>390</v>
      </c>
    </row>
    <row r="322" spans="1:4" x14ac:dyDescent="0.25">
      <c r="A322" s="18"/>
      <c r="B322" s="227">
        <v>64017</v>
      </c>
      <c r="C322" s="227">
        <v>64017</v>
      </c>
      <c r="D322" s="18" t="s">
        <v>391</v>
      </c>
    </row>
    <row r="323" spans="1:4" x14ac:dyDescent="0.25">
      <c r="A323" s="18"/>
      <c r="B323" s="227">
        <v>64100</v>
      </c>
      <c r="C323" s="227">
        <v>64100</v>
      </c>
      <c r="D323" s="18" t="s">
        <v>392</v>
      </c>
    </row>
    <row r="324" spans="1:4" x14ac:dyDescent="0.25">
      <c r="A324" s="18"/>
      <c r="B324" s="227">
        <v>64110</v>
      </c>
      <c r="C324" s="227">
        <v>64110</v>
      </c>
      <c r="D324" s="18" t="s">
        <v>393</v>
      </c>
    </row>
    <row r="325" spans="1:4" x14ac:dyDescent="0.25">
      <c r="A325" s="18"/>
      <c r="B325" s="227">
        <v>64119</v>
      </c>
      <c r="C325" s="227">
        <v>64119</v>
      </c>
      <c r="D325" s="18" t="s">
        <v>394</v>
      </c>
    </row>
    <row r="326" spans="1:4" x14ac:dyDescent="0.25">
      <c r="A326" s="18"/>
      <c r="B326" s="227">
        <v>64120</v>
      </c>
      <c r="C326" s="227">
        <v>64120</v>
      </c>
      <c r="D326" s="18" t="s">
        <v>395</v>
      </c>
    </row>
    <row r="327" spans="1:4" x14ac:dyDescent="0.25">
      <c r="A327" s="18"/>
      <c r="B327" s="227">
        <v>64129</v>
      </c>
      <c r="C327" s="227">
        <v>64129</v>
      </c>
      <c r="D327" s="18" t="s">
        <v>396</v>
      </c>
    </row>
    <row r="328" spans="1:4" x14ac:dyDescent="0.25">
      <c r="A328" s="18"/>
      <c r="B328" s="227">
        <v>64130</v>
      </c>
      <c r="C328" s="227">
        <v>64130</v>
      </c>
      <c r="D328" s="18" t="s">
        <v>397</v>
      </c>
    </row>
    <row r="329" spans="1:4" x14ac:dyDescent="0.25">
      <c r="A329" s="18"/>
      <c r="B329" s="227">
        <v>64139</v>
      </c>
      <c r="C329" s="227">
        <v>64139</v>
      </c>
      <c r="D329" s="18" t="s">
        <v>398</v>
      </c>
    </row>
    <row r="330" spans="1:4" x14ac:dyDescent="0.25">
      <c r="A330" s="18"/>
      <c r="B330" s="227">
        <v>64140</v>
      </c>
      <c r="C330" s="227">
        <v>64140</v>
      </c>
      <c r="D330" s="18" t="s">
        <v>399</v>
      </c>
    </row>
    <row r="331" spans="1:4" x14ac:dyDescent="0.25">
      <c r="A331" s="18"/>
      <c r="B331" s="227">
        <v>64149</v>
      </c>
      <c r="C331" s="227">
        <v>64149</v>
      </c>
      <c r="D331" s="18" t="s">
        <v>400</v>
      </c>
    </row>
    <row r="332" spans="1:4" x14ac:dyDescent="0.25">
      <c r="A332" s="18"/>
      <c r="B332" s="227">
        <v>64220</v>
      </c>
      <c r="C332" s="227">
        <v>64220</v>
      </c>
      <c r="D332" s="18" t="s">
        <v>401</v>
      </c>
    </row>
    <row r="333" spans="1:4" x14ac:dyDescent="0.25">
      <c r="A333" s="18"/>
      <c r="B333" s="227">
        <v>64300</v>
      </c>
      <c r="C333" s="227">
        <v>64300</v>
      </c>
      <c r="D333" s="18" t="s">
        <v>402</v>
      </c>
    </row>
    <row r="334" spans="1:4" x14ac:dyDescent="0.25">
      <c r="A334" s="18"/>
      <c r="B334" s="227">
        <v>64400</v>
      </c>
      <c r="C334" s="227">
        <v>64400</v>
      </c>
      <c r="D334" s="18" t="s">
        <v>403</v>
      </c>
    </row>
    <row r="335" spans="1:4" x14ac:dyDescent="0.25">
      <c r="A335" s="18"/>
      <c r="B335" s="227">
        <v>64410</v>
      </c>
      <c r="C335" s="227">
        <v>64410</v>
      </c>
      <c r="D335" s="18" t="s">
        <v>404</v>
      </c>
    </row>
    <row r="336" spans="1:4" x14ac:dyDescent="0.25">
      <c r="A336" s="18"/>
      <c r="B336" s="227">
        <v>64500</v>
      </c>
      <c r="C336" s="227">
        <v>64500</v>
      </c>
      <c r="D336" s="18" t="s">
        <v>405</v>
      </c>
    </row>
    <row r="337" spans="1:4" x14ac:dyDescent="0.25">
      <c r="A337" s="18"/>
      <c r="B337" s="227">
        <v>64520</v>
      </c>
      <c r="C337" s="227">
        <v>64520</v>
      </c>
      <c r="D337" s="18" t="s">
        <v>406</v>
      </c>
    </row>
    <row r="338" spans="1:4" x14ac:dyDescent="0.25">
      <c r="A338" s="18"/>
      <c r="B338" s="227">
        <v>64600</v>
      </c>
      <c r="C338" s="227">
        <v>64600</v>
      </c>
      <c r="D338" s="18" t="s">
        <v>407</v>
      </c>
    </row>
    <row r="339" spans="1:4" x14ac:dyDescent="0.25">
      <c r="A339" s="18"/>
      <c r="B339" s="227">
        <v>64610</v>
      </c>
      <c r="C339" s="227">
        <v>64610</v>
      </c>
      <c r="D339" s="18" t="s">
        <v>408</v>
      </c>
    </row>
    <row r="340" spans="1:4" x14ac:dyDescent="0.25">
      <c r="A340" s="18"/>
      <c r="B340" s="227">
        <v>64650</v>
      </c>
      <c r="C340" s="227">
        <v>64650</v>
      </c>
      <c r="D340" s="18" t="s">
        <v>409</v>
      </c>
    </row>
    <row r="341" spans="1:4" x14ac:dyDescent="0.25">
      <c r="A341" s="18"/>
      <c r="B341" s="227">
        <v>64700</v>
      </c>
      <c r="C341" s="227">
        <v>64700</v>
      </c>
      <c r="D341" s="18" t="s">
        <v>410</v>
      </c>
    </row>
    <row r="342" spans="1:4" x14ac:dyDescent="0.25">
      <c r="A342" s="18"/>
      <c r="B342" s="227">
        <v>64701</v>
      </c>
      <c r="C342" s="227">
        <v>64701</v>
      </c>
      <c r="D342" s="18" t="s">
        <v>411</v>
      </c>
    </row>
    <row r="343" spans="1:4" x14ac:dyDescent="0.25">
      <c r="A343" s="18"/>
      <c r="B343" s="227">
        <v>64702</v>
      </c>
      <c r="C343" s="227">
        <v>64702</v>
      </c>
      <c r="D343" s="18" t="s">
        <v>412</v>
      </c>
    </row>
    <row r="344" spans="1:4" x14ac:dyDescent="0.25">
      <c r="A344" s="18"/>
      <c r="B344" s="227">
        <v>64703</v>
      </c>
      <c r="C344" s="227">
        <v>64703</v>
      </c>
      <c r="D344" s="18" t="s">
        <v>413</v>
      </c>
    </row>
    <row r="345" spans="1:4" x14ac:dyDescent="0.25">
      <c r="A345" s="18"/>
      <c r="B345" s="227">
        <v>64750</v>
      </c>
      <c r="C345" s="227">
        <v>64750</v>
      </c>
      <c r="D345" s="18" t="s">
        <v>414</v>
      </c>
    </row>
    <row r="346" spans="1:4" x14ac:dyDescent="0.25">
      <c r="A346" s="18"/>
      <c r="B346" s="227">
        <v>64800</v>
      </c>
      <c r="C346" s="227">
        <v>64800</v>
      </c>
      <c r="D346" s="18" t="s">
        <v>415</v>
      </c>
    </row>
    <row r="347" spans="1:4" x14ac:dyDescent="0.25">
      <c r="A347" s="18"/>
      <c r="B347" s="227">
        <v>64900</v>
      </c>
      <c r="C347" s="227">
        <v>64900</v>
      </c>
      <c r="D347" s="18" t="s">
        <v>416</v>
      </c>
    </row>
    <row r="348" spans="1:4" x14ac:dyDescent="0.25">
      <c r="A348" s="18"/>
      <c r="B348" s="227">
        <v>65000</v>
      </c>
      <c r="C348" s="227">
        <v>65000</v>
      </c>
      <c r="D348" s="18" t="s">
        <v>417</v>
      </c>
    </row>
    <row r="349" spans="1:4" x14ac:dyDescent="0.25">
      <c r="A349" s="18"/>
      <c r="B349" s="227">
        <v>65500</v>
      </c>
      <c r="C349" s="227">
        <v>65500</v>
      </c>
      <c r="D349" s="18" t="s">
        <v>418</v>
      </c>
    </row>
    <row r="350" spans="1:4" x14ac:dyDescent="0.25">
      <c r="A350" s="18"/>
      <c r="B350" s="227">
        <v>65550</v>
      </c>
      <c r="C350" s="227">
        <v>65550</v>
      </c>
      <c r="D350" s="18" t="s">
        <v>419</v>
      </c>
    </row>
    <row r="351" spans="1:4" x14ac:dyDescent="0.25">
      <c r="A351" s="18"/>
      <c r="B351" s="227">
        <v>65701</v>
      </c>
      <c r="C351" s="227">
        <v>65701</v>
      </c>
      <c r="D351" s="18" t="s">
        <v>420</v>
      </c>
    </row>
    <row r="352" spans="1:4" x14ac:dyDescent="0.25">
      <c r="A352" s="18"/>
      <c r="B352" s="227">
        <v>65710</v>
      </c>
      <c r="C352" s="227">
        <v>65710</v>
      </c>
      <c r="D352" s="18" t="s">
        <v>421</v>
      </c>
    </row>
    <row r="353" spans="1:4" x14ac:dyDescent="0.25">
      <c r="A353" s="18"/>
      <c r="B353" s="227">
        <v>65711</v>
      </c>
      <c r="C353" s="227">
        <v>65711</v>
      </c>
      <c r="D353" s="18" t="s">
        <v>422</v>
      </c>
    </row>
    <row r="354" spans="1:4" x14ac:dyDescent="0.25">
      <c r="A354" s="18"/>
      <c r="B354" s="227">
        <v>65712</v>
      </c>
      <c r="C354" s="227">
        <v>65712</v>
      </c>
      <c r="D354" s="18" t="s">
        <v>423</v>
      </c>
    </row>
    <row r="355" spans="1:4" x14ac:dyDescent="0.25">
      <c r="A355" s="18"/>
      <c r="B355" s="227">
        <v>65713</v>
      </c>
      <c r="C355" s="227">
        <v>65713</v>
      </c>
      <c r="D355" s="18" t="s">
        <v>424</v>
      </c>
    </row>
    <row r="356" spans="1:4" x14ac:dyDescent="0.25">
      <c r="A356" s="18"/>
      <c r="B356" s="227">
        <v>65714</v>
      </c>
      <c r="C356" s="227">
        <v>65714</v>
      </c>
      <c r="D356" s="18" t="s">
        <v>425</v>
      </c>
    </row>
    <row r="357" spans="1:4" x14ac:dyDescent="0.25">
      <c r="A357" s="18"/>
      <c r="B357" s="227">
        <v>65715</v>
      </c>
      <c r="C357" s="227">
        <v>65715</v>
      </c>
      <c r="D357" s="18" t="s">
        <v>426</v>
      </c>
    </row>
    <row r="358" spans="1:4" x14ac:dyDescent="0.25">
      <c r="A358" s="18"/>
      <c r="B358" s="227">
        <v>65716</v>
      </c>
      <c r="C358" s="227">
        <v>65716</v>
      </c>
      <c r="D358" s="18" t="s">
        <v>427</v>
      </c>
    </row>
    <row r="359" spans="1:4" x14ac:dyDescent="0.25">
      <c r="A359" s="18"/>
      <c r="B359" s="227">
        <v>65719</v>
      </c>
      <c r="C359" s="227">
        <v>65719</v>
      </c>
      <c r="D359" s="18" t="s">
        <v>428</v>
      </c>
    </row>
    <row r="360" spans="1:4" x14ac:dyDescent="0.25">
      <c r="A360" s="18"/>
      <c r="B360" s="227">
        <v>65800</v>
      </c>
      <c r="C360" s="227">
        <v>65800</v>
      </c>
      <c r="D360" s="18" t="s">
        <v>429</v>
      </c>
    </row>
    <row r="361" spans="1:4" x14ac:dyDescent="0.25">
      <c r="A361" s="18"/>
      <c r="B361" s="227">
        <v>67401</v>
      </c>
      <c r="C361" s="227">
        <v>67401</v>
      </c>
      <c r="D361" s="18" t="s">
        <v>430</v>
      </c>
    </row>
    <row r="362" spans="1:4" x14ac:dyDescent="0.25">
      <c r="A362" s="18"/>
      <c r="B362" s="227">
        <v>71000</v>
      </c>
      <c r="C362" s="227">
        <v>71000</v>
      </c>
      <c r="D362" s="18" t="s">
        <v>431</v>
      </c>
    </row>
    <row r="363" spans="1:4" x14ac:dyDescent="0.25">
      <c r="A363" s="18"/>
      <c r="B363" s="227">
        <v>71300</v>
      </c>
      <c r="C363" s="227">
        <v>71300</v>
      </c>
      <c r="D363" s="18" t="s">
        <v>432</v>
      </c>
    </row>
    <row r="364" spans="1:4" x14ac:dyDescent="0.25">
      <c r="A364" s="18"/>
      <c r="B364" s="227">
        <v>71800</v>
      </c>
      <c r="C364" s="227">
        <v>71800</v>
      </c>
      <c r="D364" s="18" t="s">
        <v>433</v>
      </c>
    </row>
    <row r="365" spans="1:4" x14ac:dyDescent="0.25">
      <c r="A365" s="18"/>
      <c r="B365" s="227">
        <v>72000</v>
      </c>
      <c r="C365" s="227">
        <v>72000</v>
      </c>
      <c r="D365" s="18" t="s">
        <v>434</v>
      </c>
    </row>
    <row r="366" spans="1:4" x14ac:dyDescent="0.25">
      <c r="A366" s="18"/>
      <c r="B366" s="227">
        <v>72800</v>
      </c>
      <c r="C366" s="227">
        <v>72800</v>
      </c>
      <c r="D366" s="18" t="s">
        <v>435</v>
      </c>
    </row>
  </sheetData>
  <sheetProtection algorithmName="SHA-512" hashValue="UNTXM3IKVn7E4WLzXlLu46Sjy2IdBjXx1jeV5FD8mQjYX1nmONOJU1zqa4uz4i6adgjMgjyfAlN/qrz7bq2mlw==" saltValue="RVSuhb4ZwQW50RbuD6wDKQ==" spinCount="100000" sheet="1" selectLockedCells="1"/>
  <mergeCells count="365">
    <mergeCell ref="B365:C365"/>
    <mergeCell ref="B366:C366"/>
    <mergeCell ref="B359:C359"/>
    <mergeCell ref="B360:C360"/>
    <mergeCell ref="B361:C361"/>
    <mergeCell ref="B362:C362"/>
    <mergeCell ref="B363:C363"/>
    <mergeCell ref="B364:C364"/>
    <mergeCell ref="B353:C353"/>
    <mergeCell ref="B354:C354"/>
    <mergeCell ref="B355:C355"/>
    <mergeCell ref="B356:C356"/>
    <mergeCell ref="B357:C357"/>
    <mergeCell ref="B358:C358"/>
    <mergeCell ref="B347:C347"/>
    <mergeCell ref="B348:C348"/>
    <mergeCell ref="B349:C349"/>
    <mergeCell ref="B350:C350"/>
    <mergeCell ref="B351:C351"/>
    <mergeCell ref="B352:C352"/>
    <mergeCell ref="B341:C341"/>
    <mergeCell ref="B342:C342"/>
    <mergeCell ref="B343:C343"/>
    <mergeCell ref="B344:C344"/>
    <mergeCell ref="B345:C345"/>
    <mergeCell ref="B346:C346"/>
    <mergeCell ref="B335:C335"/>
    <mergeCell ref="B336:C336"/>
    <mergeCell ref="B337:C337"/>
    <mergeCell ref="B338:C338"/>
    <mergeCell ref="B339:C339"/>
    <mergeCell ref="B340:C340"/>
    <mergeCell ref="B329:C329"/>
    <mergeCell ref="B330:C330"/>
    <mergeCell ref="B331:C331"/>
    <mergeCell ref="B332:C332"/>
    <mergeCell ref="B333:C333"/>
    <mergeCell ref="B334:C334"/>
    <mergeCell ref="B323:C323"/>
    <mergeCell ref="B324:C324"/>
    <mergeCell ref="B325:C325"/>
    <mergeCell ref="B326:C326"/>
    <mergeCell ref="B327:C327"/>
    <mergeCell ref="B328:C328"/>
    <mergeCell ref="B317:C317"/>
    <mergeCell ref="B318:C318"/>
    <mergeCell ref="B319:C319"/>
    <mergeCell ref="B320:C320"/>
    <mergeCell ref="B321:C321"/>
    <mergeCell ref="B322:C322"/>
    <mergeCell ref="B311:C311"/>
    <mergeCell ref="B312:C312"/>
    <mergeCell ref="B313:C313"/>
    <mergeCell ref="B314:C314"/>
    <mergeCell ref="B315:C315"/>
    <mergeCell ref="B316:C316"/>
    <mergeCell ref="B305:C305"/>
    <mergeCell ref="B306:C306"/>
    <mergeCell ref="B307:C307"/>
    <mergeCell ref="B308:C308"/>
    <mergeCell ref="B309:C309"/>
    <mergeCell ref="B310:C310"/>
    <mergeCell ref="B299:C299"/>
    <mergeCell ref="B300:C300"/>
    <mergeCell ref="B301:C301"/>
    <mergeCell ref="B302:C302"/>
    <mergeCell ref="B303:C303"/>
    <mergeCell ref="B304:C304"/>
    <mergeCell ref="B293:C293"/>
    <mergeCell ref="B294:C294"/>
    <mergeCell ref="B295:C295"/>
    <mergeCell ref="B296:C296"/>
    <mergeCell ref="B297:C297"/>
    <mergeCell ref="B298:C298"/>
    <mergeCell ref="B287:C287"/>
    <mergeCell ref="B288:C288"/>
    <mergeCell ref="B289:C289"/>
    <mergeCell ref="B290:C290"/>
    <mergeCell ref="B291:C291"/>
    <mergeCell ref="B292:C292"/>
    <mergeCell ref="B281:C281"/>
    <mergeCell ref="B282:C282"/>
    <mergeCell ref="B283:C283"/>
    <mergeCell ref="B284:C284"/>
    <mergeCell ref="B285:C285"/>
    <mergeCell ref="B286:C286"/>
    <mergeCell ref="B275:C275"/>
    <mergeCell ref="B276:C276"/>
    <mergeCell ref="B277:C277"/>
    <mergeCell ref="B278:C278"/>
    <mergeCell ref="B279:C279"/>
    <mergeCell ref="B280:C280"/>
    <mergeCell ref="B269:C269"/>
    <mergeCell ref="B270:C270"/>
    <mergeCell ref="B271:C271"/>
    <mergeCell ref="B272:C272"/>
    <mergeCell ref="B273:C273"/>
    <mergeCell ref="B274:C274"/>
    <mergeCell ref="B263:C263"/>
    <mergeCell ref="B264:C264"/>
    <mergeCell ref="B265:C265"/>
    <mergeCell ref="B266:C266"/>
    <mergeCell ref="B267:C267"/>
    <mergeCell ref="B268:C268"/>
    <mergeCell ref="B257:C257"/>
    <mergeCell ref="B258:C258"/>
    <mergeCell ref="B259:C259"/>
    <mergeCell ref="B260:C260"/>
    <mergeCell ref="B261:C261"/>
    <mergeCell ref="B262:C262"/>
    <mergeCell ref="B251:C251"/>
    <mergeCell ref="B252:C252"/>
    <mergeCell ref="B253:C253"/>
    <mergeCell ref="B254:C254"/>
    <mergeCell ref="B255:C255"/>
    <mergeCell ref="B256:C256"/>
    <mergeCell ref="B245:C245"/>
    <mergeCell ref="B246:C246"/>
    <mergeCell ref="B247:C247"/>
    <mergeCell ref="B248:C248"/>
    <mergeCell ref="B249:C249"/>
    <mergeCell ref="B250:C250"/>
    <mergeCell ref="B239:C239"/>
    <mergeCell ref="B240:C240"/>
    <mergeCell ref="B241:C241"/>
    <mergeCell ref="B242:C242"/>
    <mergeCell ref="B243:C243"/>
    <mergeCell ref="B244:C244"/>
    <mergeCell ref="B233:C233"/>
    <mergeCell ref="B234:C234"/>
    <mergeCell ref="B235:C235"/>
    <mergeCell ref="B236:C236"/>
    <mergeCell ref="B237:C237"/>
    <mergeCell ref="B238:C238"/>
    <mergeCell ref="B227:C227"/>
    <mergeCell ref="B228:C228"/>
    <mergeCell ref="B229:C229"/>
    <mergeCell ref="B230:C230"/>
    <mergeCell ref="B231:C231"/>
    <mergeCell ref="B232:C232"/>
    <mergeCell ref="B221:C221"/>
    <mergeCell ref="B222:C222"/>
    <mergeCell ref="B223:C223"/>
    <mergeCell ref="B224:C224"/>
    <mergeCell ref="B225:C225"/>
    <mergeCell ref="B226:C226"/>
    <mergeCell ref="B215:C215"/>
    <mergeCell ref="B216:C216"/>
    <mergeCell ref="B217:C217"/>
    <mergeCell ref="B218:C218"/>
    <mergeCell ref="B219:C219"/>
    <mergeCell ref="B220:C220"/>
    <mergeCell ref="B209:C209"/>
    <mergeCell ref="B210:C210"/>
    <mergeCell ref="B211:C211"/>
    <mergeCell ref="B212:C212"/>
    <mergeCell ref="B213:C213"/>
    <mergeCell ref="B214:C214"/>
    <mergeCell ref="B203:C203"/>
    <mergeCell ref="B204:C204"/>
    <mergeCell ref="B205:C205"/>
    <mergeCell ref="B206:C206"/>
    <mergeCell ref="B207:C207"/>
    <mergeCell ref="B208:C208"/>
    <mergeCell ref="B197:C197"/>
    <mergeCell ref="B198:C198"/>
    <mergeCell ref="B199:C199"/>
    <mergeCell ref="B200:C200"/>
    <mergeCell ref="B201:C201"/>
    <mergeCell ref="B202:C202"/>
    <mergeCell ref="B191:C191"/>
    <mergeCell ref="B192:C192"/>
    <mergeCell ref="B193:C193"/>
    <mergeCell ref="B194:C194"/>
    <mergeCell ref="B195:C195"/>
    <mergeCell ref="B196:C196"/>
    <mergeCell ref="B185:C185"/>
    <mergeCell ref="B186:C186"/>
    <mergeCell ref="B187:C187"/>
    <mergeCell ref="B188:C188"/>
    <mergeCell ref="B189:C189"/>
    <mergeCell ref="B190:C190"/>
    <mergeCell ref="B179:C179"/>
    <mergeCell ref="B180:C180"/>
    <mergeCell ref="B181:C181"/>
    <mergeCell ref="B182:C182"/>
    <mergeCell ref="B183:C183"/>
    <mergeCell ref="B184:C184"/>
    <mergeCell ref="B173:C173"/>
    <mergeCell ref="B174:C174"/>
    <mergeCell ref="B175:C175"/>
    <mergeCell ref="B176:C176"/>
    <mergeCell ref="B177:C177"/>
    <mergeCell ref="B178:C178"/>
    <mergeCell ref="B166:C166"/>
    <mergeCell ref="B167:C167"/>
    <mergeCell ref="B168:C168"/>
    <mergeCell ref="B170:C170"/>
    <mergeCell ref="B171:C171"/>
    <mergeCell ref="B172:C172"/>
    <mergeCell ref="B160:C160"/>
    <mergeCell ref="B161:C161"/>
    <mergeCell ref="B162:C162"/>
    <mergeCell ref="B163:C163"/>
    <mergeCell ref="B164:C164"/>
    <mergeCell ref="B165:C165"/>
    <mergeCell ref="B154:C154"/>
    <mergeCell ref="B155:C155"/>
    <mergeCell ref="B156:C156"/>
    <mergeCell ref="B157:C157"/>
    <mergeCell ref="B158:C158"/>
    <mergeCell ref="B159:C159"/>
    <mergeCell ref="B148:C148"/>
    <mergeCell ref="B149:C149"/>
    <mergeCell ref="B150:C150"/>
    <mergeCell ref="B151:C151"/>
    <mergeCell ref="B152:C152"/>
    <mergeCell ref="B153:C153"/>
    <mergeCell ref="B142:C142"/>
    <mergeCell ref="B143:C143"/>
    <mergeCell ref="B144:C144"/>
    <mergeCell ref="B145:C145"/>
    <mergeCell ref="B146:C146"/>
    <mergeCell ref="B147:C147"/>
    <mergeCell ref="B136:C136"/>
    <mergeCell ref="B137:C137"/>
    <mergeCell ref="B138:C138"/>
    <mergeCell ref="B139:C139"/>
    <mergeCell ref="B140:C140"/>
    <mergeCell ref="B141:C141"/>
    <mergeCell ref="B130:C130"/>
    <mergeCell ref="B131:C131"/>
    <mergeCell ref="B132:C132"/>
    <mergeCell ref="B133:C133"/>
    <mergeCell ref="B134:C134"/>
    <mergeCell ref="B135:C135"/>
    <mergeCell ref="B124:C124"/>
    <mergeCell ref="B125:C125"/>
    <mergeCell ref="B126:C126"/>
    <mergeCell ref="B127:C127"/>
    <mergeCell ref="B128:C128"/>
    <mergeCell ref="B129:C129"/>
    <mergeCell ref="B118:C118"/>
    <mergeCell ref="B119:C119"/>
    <mergeCell ref="B120:C120"/>
    <mergeCell ref="B121:C121"/>
    <mergeCell ref="B122:C122"/>
    <mergeCell ref="B123:C123"/>
    <mergeCell ref="B112:C112"/>
    <mergeCell ref="B113:C113"/>
    <mergeCell ref="B114:C114"/>
    <mergeCell ref="B115:C115"/>
    <mergeCell ref="B116:C116"/>
    <mergeCell ref="B117:C117"/>
    <mergeCell ref="B106:C106"/>
    <mergeCell ref="B107:C107"/>
    <mergeCell ref="B108:C108"/>
    <mergeCell ref="B109:C109"/>
    <mergeCell ref="B110:C110"/>
    <mergeCell ref="B111:C111"/>
    <mergeCell ref="B100:C100"/>
    <mergeCell ref="B101:C101"/>
    <mergeCell ref="B102:C102"/>
    <mergeCell ref="B103:C103"/>
    <mergeCell ref="B104:C104"/>
    <mergeCell ref="B105:C105"/>
    <mergeCell ref="B94:C94"/>
    <mergeCell ref="B95:C95"/>
    <mergeCell ref="B96:C96"/>
    <mergeCell ref="B97:C97"/>
    <mergeCell ref="B98:C98"/>
    <mergeCell ref="B99:C99"/>
    <mergeCell ref="B88:C88"/>
    <mergeCell ref="B89:C89"/>
    <mergeCell ref="B90:C90"/>
    <mergeCell ref="B91:C91"/>
    <mergeCell ref="B92:C92"/>
    <mergeCell ref="B93:C93"/>
    <mergeCell ref="B82:C82"/>
    <mergeCell ref="B83:C83"/>
    <mergeCell ref="B84:C84"/>
    <mergeCell ref="B85:C85"/>
    <mergeCell ref="B86:C86"/>
    <mergeCell ref="B87:C87"/>
    <mergeCell ref="B76:C76"/>
    <mergeCell ref="B77:C77"/>
    <mergeCell ref="B78:C78"/>
    <mergeCell ref="B79:C79"/>
    <mergeCell ref="B80:C80"/>
    <mergeCell ref="B81:C81"/>
    <mergeCell ref="B70:C70"/>
    <mergeCell ref="B71:C71"/>
    <mergeCell ref="B72:C72"/>
    <mergeCell ref="B73:C73"/>
    <mergeCell ref="B74:C74"/>
    <mergeCell ref="B75:C75"/>
    <mergeCell ref="B64:C64"/>
    <mergeCell ref="B65:C65"/>
    <mergeCell ref="B66:C66"/>
    <mergeCell ref="B67:C67"/>
    <mergeCell ref="B68:C68"/>
    <mergeCell ref="B69:C69"/>
    <mergeCell ref="B58:C58"/>
    <mergeCell ref="B59:C59"/>
    <mergeCell ref="B60:C60"/>
    <mergeCell ref="B61:C61"/>
    <mergeCell ref="B62:C62"/>
    <mergeCell ref="B63:C63"/>
    <mergeCell ref="B52:C52"/>
    <mergeCell ref="B53:C53"/>
    <mergeCell ref="B54:C54"/>
    <mergeCell ref="B55:C55"/>
    <mergeCell ref="B56:C56"/>
    <mergeCell ref="B57:C57"/>
    <mergeCell ref="B46:C46"/>
    <mergeCell ref="B47:C47"/>
    <mergeCell ref="B48:C48"/>
    <mergeCell ref="B49:C49"/>
    <mergeCell ref="B50:C50"/>
    <mergeCell ref="B51:C51"/>
    <mergeCell ref="B40:C40"/>
    <mergeCell ref="B41:C41"/>
    <mergeCell ref="B42:C42"/>
    <mergeCell ref="B43:C43"/>
    <mergeCell ref="B44:C44"/>
    <mergeCell ref="B45:C45"/>
    <mergeCell ref="B34:C34"/>
    <mergeCell ref="B35:C35"/>
    <mergeCell ref="B36:C36"/>
    <mergeCell ref="B37:C37"/>
    <mergeCell ref="B38:C38"/>
    <mergeCell ref="B39:C39"/>
    <mergeCell ref="B28:C28"/>
    <mergeCell ref="B29:C29"/>
    <mergeCell ref="B30:C30"/>
    <mergeCell ref="B31:C31"/>
    <mergeCell ref="B32:C32"/>
    <mergeCell ref="B33:C33"/>
    <mergeCell ref="B22:C22"/>
    <mergeCell ref="B23:C23"/>
    <mergeCell ref="B24:C24"/>
    <mergeCell ref="B25:C25"/>
    <mergeCell ref="B26:C26"/>
    <mergeCell ref="B27:C27"/>
    <mergeCell ref="B16:C16"/>
    <mergeCell ref="B17:C17"/>
    <mergeCell ref="B18:C18"/>
    <mergeCell ref="B19:C19"/>
    <mergeCell ref="B20:C20"/>
    <mergeCell ref="B21:C21"/>
    <mergeCell ref="B1:C1"/>
    <mergeCell ref="B3:C3"/>
    <mergeCell ref="B4:C4"/>
    <mergeCell ref="B10:C10"/>
    <mergeCell ref="B11:C11"/>
    <mergeCell ref="B12:C12"/>
    <mergeCell ref="B13:C13"/>
    <mergeCell ref="B14:C14"/>
    <mergeCell ref="B15:C15"/>
    <mergeCell ref="B2:C2"/>
    <mergeCell ref="B5:C5"/>
    <mergeCell ref="B7:C7"/>
    <mergeCell ref="B9:C9"/>
    <mergeCell ref="B8:C8"/>
    <mergeCell ref="B6:C6"/>
  </mergeCells>
  <pageMargins left="0.7" right="0.7" top="0.75" bottom="0.75" header="0.3" footer="0.3"/>
  <pageSetup orientation="portrait" r:id="rId1"/>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61a86d4-8ac9-4563-8564-e87742552e2b" xsi:nil="true"/>
    <lcf76f155ced4ddcb4097134ff3c332f xmlns="a3183746-c1ae-4108-b352-41c4988013c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B92A61C0A103A4E9EF9BCF8D3DD3FFA" ma:contentTypeVersion="16" ma:contentTypeDescription="Create a new document." ma:contentTypeScope="" ma:versionID="cf72e7427c8e23965460e83f9b6e1bef">
  <xsd:schema xmlns:xsd="http://www.w3.org/2001/XMLSchema" xmlns:xs="http://www.w3.org/2001/XMLSchema" xmlns:p="http://schemas.microsoft.com/office/2006/metadata/properties" xmlns:ns2="a3183746-c1ae-4108-b352-41c4988013cc" xmlns:ns3="e61a86d4-8ac9-4563-8564-e87742552e2b" targetNamespace="http://schemas.microsoft.com/office/2006/metadata/properties" ma:root="true" ma:fieldsID="6c3c1ad2c37d1f368ce1122ca221a8b4" ns2:_="" ns3:_="">
    <xsd:import namespace="a3183746-c1ae-4108-b352-41c4988013cc"/>
    <xsd:import namespace="e61a86d4-8ac9-4563-8564-e87742552e2b"/>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3:SharedWithUsers" minOccurs="0"/>
                <xsd:element ref="ns3:SharedWithDetail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183746-c1ae-4108-b352-41c4988013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aa50b8f0-3605-42cf-830e-16465b6cf60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61a86d4-8ac9-4563-8564-e87742552e2b"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f6613034-1003-4470-b537-7f519c5faa12}" ma:internalName="TaxCatchAll" ma:showField="CatchAllData" ma:web="e61a86d4-8ac9-4563-8564-e87742552e2b">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14FA45C-4559-4D94-B095-7AE0DC63B97E}">
  <ds:schemaRefs>
    <ds:schemaRef ds:uri="http://schemas.microsoft.com/office/2006/metadata/properties"/>
    <ds:schemaRef ds:uri="http://schemas.microsoft.com/office/infopath/2007/PartnerControls"/>
    <ds:schemaRef ds:uri="63164869-b588-4598-a7fe-eea488e3b51e"/>
    <ds:schemaRef ds:uri="19328cd7-f3ee-4a59-97f9-c8a478324b7a"/>
    <ds:schemaRef ds:uri="e61a86d4-8ac9-4563-8564-e87742552e2b"/>
    <ds:schemaRef ds:uri="a3183746-c1ae-4108-b352-41c4988013cc"/>
  </ds:schemaRefs>
</ds:datastoreItem>
</file>

<file path=customXml/itemProps2.xml><?xml version="1.0" encoding="utf-8"?>
<ds:datastoreItem xmlns:ds="http://schemas.openxmlformats.org/officeDocument/2006/customXml" ds:itemID="{CEEECA0C-FAFA-4B0D-AADD-89364CA21B53}">
  <ds:schemaRefs>
    <ds:schemaRef ds:uri="http://schemas.microsoft.com/sharepoint/v3/contenttype/forms"/>
  </ds:schemaRefs>
</ds:datastoreItem>
</file>

<file path=customXml/itemProps3.xml><?xml version="1.0" encoding="utf-8"?>
<ds:datastoreItem xmlns:ds="http://schemas.openxmlformats.org/officeDocument/2006/customXml" ds:itemID="{08823EDD-9A47-41CF-96FB-6EF04AEF68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183746-c1ae-4108-b352-41c4988013cc"/>
    <ds:schemaRef ds:uri="e61a86d4-8ac9-4563-8564-e87742552e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Budget Reallocation Form</vt:lpstr>
      <vt:lpstr>Account Code Definitions</vt:lpstr>
      <vt:lpstr>'Budget Reallocation Form'!Print_Area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Bob Lavigne</dc:creator>
  <cp:keywords/>
  <dc:description/>
  <cp:lastModifiedBy>Jenny K Lynch</cp:lastModifiedBy>
  <cp:revision/>
  <dcterms:created xsi:type="dcterms:W3CDTF">2016-03-30T18:48:54Z</dcterms:created>
  <dcterms:modified xsi:type="dcterms:W3CDTF">2025-12-05T18:02:26Z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0x0101008B92A61C0A103A4E9EF9BCF8D3DD3FFA</vt:lpwstr>
  </property>
  <property fmtid="{D5CDD505-2E9C-101B-9397-08002B2CF9AE}" pid="3" name="MediaServiceImageTags">
    <vt:lpwstr/>
  </property>
</Properties>
</file>