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M DEPARTMENTAL" sheetId="1" r:id="rId1"/>
  </sheets>
  <definedNames>
    <definedName name="_xlnm.Print_Area" localSheetId="0">'PM DEPARTMENTAL'!$A$1:$N$58</definedName>
  </definedNames>
  <calcPr fullCalcOnLoad="1"/>
</workbook>
</file>

<file path=xl/sharedStrings.xml><?xml version="1.0" encoding="utf-8"?>
<sst xmlns="http://schemas.openxmlformats.org/spreadsheetml/2006/main" count="125" uniqueCount="57">
  <si>
    <t>ENTERED BY:</t>
  </si>
  <si>
    <t>PH:</t>
  </si>
  <si>
    <t>ADDRESS:</t>
  </si>
  <si>
    <t>DATE:</t>
  </si>
  <si>
    <t>From:</t>
  </si>
  <si>
    <t>To:</t>
  </si>
  <si>
    <t>Position No.</t>
  </si>
  <si>
    <t>Last Name</t>
  </si>
  <si>
    <t>First Name</t>
  </si>
  <si>
    <t>EMPLID</t>
  </si>
  <si>
    <t>PeopleSoft Chartfields:</t>
  </si>
  <si>
    <t>PeopleSoft Chartfields</t>
  </si>
  <si>
    <t>Dept ID</t>
  </si>
  <si>
    <t>Account</t>
  </si>
  <si>
    <t>Class</t>
  </si>
  <si>
    <t>Fund</t>
  </si>
  <si>
    <t>Program</t>
  </si>
  <si>
    <t>Project</t>
  </si>
  <si>
    <t>Amount to be Transferred:</t>
  </si>
  <si>
    <t>Corresponding Benefit Amt:</t>
  </si>
  <si>
    <t>Benefit Returned to Central:</t>
  </si>
  <si>
    <t>Benefit Shortage from Department:</t>
  </si>
  <si>
    <t>Benefit Shortage from Central:</t>
  </si>
  <si>
    <t>10 digit Acct ID</t>
  </si>
  <si>
    <t>Return Benefit Savings</t>
  </si>
  <si>
    <t>Comp</t>
  </si>
  <si>
    <t>Fringe</t>
  </si>
  <si>
    <t>From Total</t>
  </si>
  <si>
    <t>External 70400:</t>
  </si>
  <si>
    <t>Acct ID</t>
  </si>
  <si>
    <t>Position</t>
  </si>
  <si>
    <t>From</t>
  </si>
  <si>
    <t>To</t>
  </si>
  <si>
    <t xml:space="preserve">Dept </t>
  </si>
  <si>
    <t>Acct</t>
  </si>
  <si>
    <t>From Comp</t>
  </si>
  <si>
    <t>From Fringe</t>
  </si>
  <si>
    <t>Total:</t>
  </si>
  <si>
    <t>Comp+Fringe</t>
  </si>
  <si>
    <t>Position #</t>
  </si>
  <si>
    <t>Dept</t>
  </si>
  <si>
    <t>Prog</t>
  </si>
  <si>
    <t>Proj</t>
  </si>
  <si>
    <t>n/a</t>
  </si>
  <si>
    <t>rev. 8/26/15</t>
  </si>
  <si>
    <t>PM transfer to External Position:</t>
  </si>
  <si>
    <t>Input Total:</t>
  </si>
  <si>
    <t>CheckOFF:</t>
  </si>
  <si>
    <t>Excludes Benefit Return to Central:</t>
  </si>
  <si>
    <t>Includes Benefit Return to Central:</t>
  </si>
  <si>
    <t>Amount</t>
  </si>
  <si>
    <t>PM Transfer to Cost Share</t>
  </si>
  <si>
    <t xml:space="preserve"> </t>
  </si>
  <si>
    <t>Corresponding Benefit Rate 51%</t>
  </si>
  <si>
    <t>Cost Share PM Form
Reallocation- Header Description:</t>
  </si>
  <si>
    <t>Account 70400</t>
  </si>
  <si>
    <t>Corresponding Benefit Rate 47.7%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</si>
</sst>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\-\ #######"/>
    <numFmt numFmtId="166" formatCode="\-\ #,##0.00"/>
    <numFmt numFmtId="167" formatCode="00"/>
    <numFmt numFmtId="168" formatCode="00000000"/>
    <numFmt numFmtId="169" formatCode="0000000"/>
    <numFmt numFmtId="170" formatCode=".0000"/>
    <numFmt numFmtId="171" formatCode=".00"/>
    <numFmt numFmtId="172" formatCode="0.0000%"/>
    <numFmt numFmtId="173" formatCode="\5####;\7####;\8####"/>
    <numFmt numFmtId="174" formatCode="#####"/>
    <numFmt numFmtId="175" formatCode="##"/>
    <numFmt numFmtId="176" formatCode="00000"/>
    <numFmt numFmtId="177" formatCode="\70000"/>
    <numFmt numFmtId="178" formatCode="\7####"/>
    <numFmt numFmtId="179" formatCode="\50000"/>
    <numFmt numFmtId="180" formatCode="#"/>
    <numFmt numFmtId="181" formatCode="#######"/>
    <numFmt numFmtId="182" formatCode="\'##"/>
    <numFmt numFmtId="183" formatCode="#0"/>
    <numFmt numFmtId="184" formatCode="0#"/>
    <numFmt numFmtId="185" formatCode="__"/>
    <numFmt numFmtId="186" formatCode="[$-409]dddd\,\ mmmm\ dd\,\ yyyy"/>
    <numFmt numFmtId="187" formatCode="[$-409]h:mm:ss\ AM/PM"/>
    <numFmt numFmtId="188" formatCode="0000"/>
    <numFmt numFmtId="189" formatCode="#,##0.00000000000_);[Red]\(#,##0.000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[$$-409]* #,##0.00_);_([$$-409]* \(#,##0.00\);_([$$-409]* &quot;-&quot;??_);_(@_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E+00"/>
    <numFmt numFmtId="202" formatCode="[$-409]dddd\,\ mmmm\ d\,\ 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40" fontId="6" fillId="0" borderId="0" xfId="0" applyNumberFormat="1" applyFont="1" applyAlignment="1" applyProtection="1">
      <alignment horizontal="right"/>
      <protection/>
    </xf>
    <xf numFmtId="40" fontId="8" fillId="0" borderId="0" xfId="0" applyNumberFormat="1" applyFont="1" applyAlignment="1" applyProtection="1">
      <alignment horizontal="right"/>
      <protection/>
    </xf>
    <xf numFmtId="40" fontId="12" fillId="0" borderId="0" xfId="0" applyNumberFormat="1" applyFont="1" applyAlignment="1" applyProtection="1">
      <alignment horizontal="right"/>
      <protection/>
    </xf>
    <xf numFmtId="40" fontId="13" fillId="0" borderId="0" xfId="0" applyNumberFormat="1" applyFont="1" applyAlignment="1" applyProtection="1">
      <alignment horizontal="right"/>
      <protection/>
    </xf>
    <xf numFmtId="40" fontId="6" fillId="0" borderId="0" xfId="0" applyNumberFormat="1" applyFont="1" applyBorder="1" applyAlignment="1" applyProtection="1">
      <alignment horizontal="right"/>
      <protection/>
    </xf>
    <xf numFmtId="40" fontId="14" fillId="0" borderId="0" xfId="0" applyNumberFormat="1" applyFont="1" applyBorder="1" applyAlignment="1" applyProtection="1">
      <alignment horizontal="right"/>
      <protection/>
    </xf>
    <xf numFmtId="168" fontId="12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6" borderId="16" xfId="0" applyFont="1" applyFill="1" applyBorder="1" applyAlignment="1" applyProtection="1">
      <alignment/>
      <protection/>
    </xf>
    <xf numFmtId="0" fontId="8" fillId="19" borderId="16" xfId="0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7" fillId="12" borderId="13" xfId="0" applyFont="1" applyFill="1" applyBorder="1" applyAlignment="1" applyProtection="1">
      <alignment/>
      <protection/>
    </xf>
    <xf numFmtId="0" fontId="7" fillId="17" borderId="16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169" fontId="8" fillId="0" borderId="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17" borderId="13" xfId="0" applyNumberFormat="1" applyFont="1" applyFill="1" applyBorder="1" applyAlignment="1" applyProtection="1">
      <alignment/>
      <protection/>
    </xf>
    <xf numFmtId="3" fontId="7" fillId="6" borderId="13" xfId="0" applyNumberFormat="1" applyFont="1" applyFill="1" applyBorder="1" applyAlignment="1" applyProtection="1">
      <alignment/>
      <protection/>
    </xf>
    <xf numFmtId="3" fontId="8" fillId="19" borderId="13" xfId="0" applyNumberFormat="1" applyFont="1" applyFill="1" applyBorder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10" xfId="44" applyNumberFormat="1" applyFont="1" applyBorder="1" applyAlignment="1" applyProtection="1">
      <alignment horizontal="left"/>
      <protection/>
    </xf>
    <xf numFmtId="1" fontId="12" fillId="0" borderId="0" xfId="44" applyNumberFormat="1" applyFont="1" applyBorder="1" applyAlignment="1" applyProtection="1">
      <alignment horizontal="left"/>
      <protection/>
    </xf>
    <xf numFmtId="3" fontId="12" fillId="0" borderId="0" xfId="44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168" fontId="8" fillId="0" borderId="13" xfId="0" applyNumberFormat="1" applyFont="1" applyBorder="1" applyAlignment="1" applyProtection="1">
      <alignment horizontal="left"/>
      <protection/>
    </xf>
    <xf numFmtId="168" fontId="8" fillId="0" borderId="0" xfId="0" applyNumberFormat="1" applyFont="1" applyAlignment="1" applyProtection="1">
      <alignment horizontal="left"/>
      <protection/>
    </xf>
    <xf numFmtId="168" fontId="7" fillId="0" borderId="10" xfId="0" applyNumberFormat="1" applyFont="1" applyBorder="1" applyAlignment="1" applyProtection="1">
      <alignment horizontal="left"/>
      <protection/>
    </xf>
    <xf numFmtId="38" fontId="8" fillId="0" borderId="0" xfId="0" applyNumberFormat="1" applyFont="1" applyBorder="1" applyAlignment="1" applyProtection="1">
      <alignment horizontal="left"/>
      <protection/>
    </xf>
    <xf numFmtId="38" fontId="7" fillId="12" borderId="13" xfId="0" applyNumberFormat="1" applyFont="1" applyFill="1" applyBorder="1" applyAlignment="1" applyProtection="1">
      <alignment horizontal="left"/>
      <protection/>
    </xf>
    <xf numFmtId="167" fontId="8" fillId="0" borderId="13" xfId="0" applyNumberFormat="1" applyFont="1" applyBorder="1" applyAlignment="1" applyProtection="1">
      <alignment horizontal="left"/>
      <protection/>
    </xf>
    <xf numFmtId="167" fontId="8" fillId="0" borderId="0" xfId="0" applyNumberFormat="1" applyFont="1" applyAlignment="1" applyProtection="1">
      <alignment horizontal="left"/>
      <protection/>
    </xf>
    <xf numFmtId="167" fontId="7" fillId="0" borderId="1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168" fontId="12" fillId="34" borderId="18" xfId="0" applyNumberFormat="1" applyFont="1" applyFill="1" applyBorder="1" applyAlignment="1" applyProtection="1">
      <alignment horizontal="left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169" fontId="12" fillId="34" borderId="18" xfId="0" applyNumberFormat="1" applyFont="1" applyFill="1" applyBorder="1" applyAlignment="1" applyProtection="1">
      <alignment horizontal="left"/>
      <protection locked="0"/>
    </xf>
    <xf numFmtId="176" fontId="12" fillId="34" borderId="18" xfId="0" applyNumberFormat="1" applyFont="1" applyFill="1" applyBorder="1" applyAlignment="1" applyProtection="1">
      <alignment horizontal="left"/>
      <protection locked="0"/>
    </xf>
    <xf numFmtId="49" fontId="12" fillId="34" borderId="18" xfId="0" applyNumberFormat="1" applyFont="1" applyFill="1" applyBorder="1" applyAlignment="1" applyProtection="1">
      <alignment horizontal="left"/>
      <protection locked="0"/>
    </xf>
    <xf numFmtId="167" fontId="12" fillId="34" borderId="18" xfId="0" applyNumberFormat="1" applyFont="1" applyFill="1" applyBorder="1" applyAlignment="1" applyProtection="1">
      <alignment horizontal="left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3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14" fontId="8" fillId="34" borderId="20" xfId="0" applyNumberFormat="1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69" fontId="12" fillId="0" borderId="0" xfId="0" applyNumberFormat="1" applyFont="1" applyFill="1" applyBorder="1" applyAlignment="1" applyProtection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167" fontId="12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" fontId="12" fillId="0" borderId="0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/>
      <protection/>
    </xf>
    <xf numFmtId="3" fontId="4" fillId="19" borderId="0" xfId="0" applyNumberFormat="1" applyFont="1" applyFill="1" applyBorder="1" applyAlignment="1" applyProtection="1">
      <alignment horizontal="left"/>
      <protection/>
    </xf>
    <xf numFmtId="3" fontId="12" fillId="6" borderId="0" xfId="0" applyNumberFormat="1" applyFont="1" applyFill="1" applyBorder="1" applyAlignment="1" applyProtection="1">
      <alignment horizontal="left"/>
      <protection/>
    </xf>
    <xf numFmtId="3" fontId="4" fillId="6" borderId="0" xfId="0" applyNumberFormat="1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center" vertical="center" wrapText="1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1" fontId="5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3" fillId="17" borderId="11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3" fontId="49" fillId="17" borderId="0" xfId="0" applyNumberFormat="1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13" fillId="35" borderId="13" xfId="0" applyFont="1" applyFill="1" applyBorder="1" applyAlignment="1" applyProtection="1">
      <alignment/>
      <protection/>
    </xf>
    <xf numFmtId="3" fontId="49" fillId="35" borderId="13" xfId="0" applyNumberFormat="1" applyFont="1" applyFill="1" applyBorder="1" applyAlignment="1" applyProtection="1">
      <alignment horizontal="left"/>
      <protection/>
    </xf>
    <xf numFmtId="4" fontId="49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8" fillId="34" borderId="21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8" fillId="34" borderId="21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rgb="FFFFFF99"/>
      </font>
    </dxf>
    <dxf>
      <font>
        <name val="Cambria"/>
        <color theme="0" tint="-0.04997999966144562"/>
      </font>
    </dxf>
    <dxf>
      <font>
        <color theme="0" tint="-0.04997999966144562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PageLayoutView="0" workbookViewId="0" topLeftCell="A1">
      <selection activeCell="AC15" sqref="AC15"/>
    </sheetView>
  </sheetViews>
  <sheetFormatPr defaultColWidth="9.140625" defaultRowHeight="18" customHeight="1"/>
  <cols>
    <col min="1" max="1" width="16.28125" style="1" customWidth="1"/>
    <col min="2" max="2" width="19.00390625" style="1" customWidth="1"/>
    <col min="3" max="3" width="12.57421875" style="1" customWidth="1"/>
    <col min="4" max="4" width="12.7109375" style="1" customWidth="1"/>
    <col min="5" max="5" width="14.00390625" style="65" customWidth="1"/>
    <col min="6" max="6" width="11.7109375" style="1" hidden="1" customWidth="1"/>
    <col min="7" max="7" width="10.28125" style="1" customWidth="1"/>
    <col min="8" max="8" width="13.7109375" style="70" customWidth="1"/>
    <col min="9" max="9" width="16.421875" style="65" customWidth="1"/>
    <col min="10" max="10" width="20.421875" style="65" customWidth="1"/>
    <col min="11" max="11" width="12.28125" style="65" customWidth="1"/>
    <col min="12" max="12" width="8.8515625" style="1" customWidth="1"/>
    <col min="13" max="13" width="10.28125" style="1" customWidth="1"/>
    <col min="14" max="14" width="11.8515625" style="1" customWidth="1"/>
    <col min="15" max="15" width="9.140625" style="1" customWidth="1"/>
    <col min="16" max="16" width="23.28125" style="1" hidden="1" customWidth="1"/>
    <col min="17" max="18" width="18.00390625" style="17" hidden="1" customWidth="1"/>
    <col min="19" max="19" width="11.28125" style="1" hidden="1" customWidth="1"/>
    <col min="20" max="20" width="11.00390625" style="1" hidden="1" customWidth="1"/>
    <col min="21" max="21" width="11.28125" style="1" hidden="1" customWidth="1"/>
    <col min="22" max="24" width="9.140625" style="1" hidden="1" customWidth="1"/>
    <col min="25" max="16384" width="9.140625" style="1" customWidth="1"/>
  </cols>
  <sheetData>
    <row r="1" spans="1:18" s="81" customFormat="1" ht="18" customHeight="1">
      <c r="A1" s="161" t="s">
        <v>54</v>
      </c>
      <c r="B1" s="162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Q1" s="16"/>
      <c r="R1" s="16"/>
    </row>
    <row r="2" spans="1:18" s="81" customFormat="1" ht="18" customHeight="1">
      <c r="A2" s="163"/>
      <c r="B2" s="164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Q2" s="16"/>
      <c r="R2" s="16"/>
    </row>
    <row r="3" spans="1:18" s="8" customFormat="1" ht="5.25" customHeight="1">
      <c r="A3" s="163"/>
      <c r="B3" s="164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Q3" s="16"/>
      <c r="R3" s="16"/>
    </row>
    <row r="4" spans="1:18" s="8" customFormat="1" ht="0.75" customHeight="1" thickBot="1">
      <c r="A4" s="165"/>
      <c r="B4" s="16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Q4" s="16"/>
      <c r="R4" s="16"/>
    </row>
    <row r="5" spans="1:14" ht="27" customHeight="1">
      <c r="A5" s="38" t="s">
        <v>0</v>
      </c>
      <c r="B5" s="174"/>
      <c r="C5" s="175"/>
      <c r="D5" s="95" t="s">
        <v>1</v>
      </c>
      <c r="E5" s="90"/>
      <c r="F5" s="96"/>
      <c r="G5" s="96"/>
      <c r="H5" s="97" t="s">
        <v>2</v>
      </c>
      <c r="I5" s="176"/>
      <c r="J5" s="177"/>
      <c r="K5" s="177"/>
      <c r="L5" s="175"/>
      <c r="M5" s="98" t="s">
        <v>3</v>
      </c>
      <c r="N5" s="99">
        <f ca="1">TODAY()</f>
        <v>45464</v>
      </c>
    </row>
    <row r="6" spans="1:18" s="9" customFormat="1" ht="18" customHeight="1">
      <c r="A6" s="100" t="s">
        <v>4</v>
      </c>
      <c r="B6" s="101"/>
      <c r="C6" s="102"/>
      <c r="D6" s="102"/>
      <c r="E6" s="103"/>
      <c r="F6" s="104"/>
      <c r="G6" s="104"/>
      <c r="H6" s="53"/>
      <c r="I6" s="105"/>
      <c r="J6" s="106"/>
      <c r="K6" s="106"/>
      <c r="L6" s="107"/>
      <c r="M6" s="107"/>
      <c r="N6" s="108"/>
      <c r="Q6" s="18"/>
      <c r="R6" s="18"/>
    </row>
    <row r="7" spans="1:18" s="9" customFormat="1" ht="18" customHeight="1">
      <c r="A7" s="109" t="s">
        <v>6</v>
      </c>
      <c r="B7" s="84"/>
      <c r="C7" s="2"/>
      <c r="D7" s="2"/>
      <c r="E7" s="106"/>
      <c r="F7" s="110"/>
      <c r="G7" s="110"/>
      <c r="H7" s="101" t="s">
        <v>5</v>
      </c>
      <c r="I7" s="111"/>
      <c r="J7" s="111"/>
      <c r="K7" s="106"/>
      <c r="L7" s="107"/>
      <c r="M7" s="107"/>
      <c r="N7" s="108"/>
      <c r="Q7" s="18"/>
      <c r="R7" s="18"/>
    </row>
    <row r="8" spans="1:18" s="9" customFormat="1" ht="18" customHeight="1">
      <c r="A8" s="109" t="s">
        <v>7</v>
      </c>
      <c r="B8" s="85"/>
      <c r="C8" s="2"/>
      <c r="D8" s="2"/>
      <c r="E8" s="106"/>
      <c r="F8" s="110"/>
      <c r="G8" s="110"/>
      <c r="H8" s="53"/>
      <c r="I8" s="112"/>
      <c r="J8" s="112"/>
      <c r="K8" s="106"/>
      <c r="L8" s="107"/>
      <c r="M8" s="107"/>
      <c r="N8" s="108"/>
      <c r="Q8" s="18"/>
      <c r="R8" s="18"/>
    </row>
    <row r="9" spans="1:18" s="9" customFormat="1" ht="18" customHeight="1">
      <c r="A9" s="109" t="s">
        <v>8</v>
      </c>
      <c r="B9" s="85"/>
      <c r="C9" s="2"/>
      <c r="D9" s="2"/>
      <c r="E9" s="106"/>
      <c r="F9" s="110"/>
      <c r="G9" s="110"/>
      <c r="H9" s="53"/>
      <c r="I9" s="112"/>
      <c r="J9" s="112"/>
      <c r="K9" s="106"/>
      <c r="L9" s="107"/>
      <c r="M9" s="107"/>
      <c r="N9" s="108"/>
      <c r="Q9" s="18"/>
      <c r="R9" s="18"/>
    </row>
    <row r="10" spans="1:18" s="9" customFormat="1" ht="18" customHeight="1">
      <c r="A10" s="109" t="s">
        <v>9</v>
      </c>
      <c r="B10" s="85"/>
      <c r="C10" s="2"/>
      <c r="D10" s="2"/>
      <c r="E10" s="106"/>
      <c r="F10" s="110"/>
      <c r="G10" s="110"/>
      <c r="H10" s="53"/>
      <c r="I10" s="113"/>
      <c r="J10" s="113"/>
      <c r="K10" s="106"/>
      <c r="L10" s="107"/>
      <c r="M10" s="107"/>
      <c r="N10" s="108"/>
      <c r="Q10" s="18"/>
      <c r="R10" s="18"/>
    </row>
    <row r="11" spans="1:18" s="9" customFormat="1" ht="9.75" customHeight="1">
      <c r="A11" s="109"/>
      <c r="B11" s="52"/>
      <c r="C11" s="2"/>
      <c r="D11" s="2"/>
      <c r="E11" s="106"/>
      <c r="F11" s="110"/>
      <c r="G11" s="110"/>
      <c r="H11" s="53"/>
      <c r="I11" s="53"/>
      <c r="J11" s="52"/>
      <c r="K11" s="106"/>
      <c r="L11" s="107"/>
      <c r="M11" s="107"/>
      <c r="N11" s="108"/>
      <c r="Q11" s="18"/>
      <c r="R11" s="18"/>
    </row>
    <row r="12" spans="1:24" s="9" customFormat="1" ht="18" customHeight="1">
      <c r="A12" s="100" t="s">
        <v>10</v>
      </c>
      <c r="B12" s="52"/>
      <c r="C12" s="105"/>
      <c r="D12" s="2"/>
      <c r="E12" s="106"/>
      <c r="F12" s="110"/>
      <c r="G12" s="110"/>
      <c r="H12" s="53"/>
      <c r="I12" s="105" t="s">
        <v>11</v>
      </c>
      <c r="J12" s="52"/>
      <c r="K12" s="105"/>
      <c r="L12" s="107"/>
      <c r="M12" s="107"/>
      <c r="N12" s="108"/>
      <c r="P12" s="13" t="s">
        <v>24</v>
      </c>
      <c r="Q12" s="18"/>
      <c r="R12" s="18"/>
      <c r="T12" s="9" t="s">
        <v>30</v>
      </c>
      <c r="U12" s="9" t="s">
        <v>29</v>
      </c>
      <c r="V12" s="9" t="s">
        <v>33</v>
      </c>
      <c r="W12" s="9" t="s">
        <v>34</v>
      </c>
      <c r="X12" s="9" t="s">
        <v>14</v>
      </c>
    </row>
    <row r="13" spans="1:21" s="9" customFormat="1" ht="18" customHeight="1">
      <c r="A13" s="109" t="s">
        <v>12</v>
      </c>
      <c r="B13" s="86"/>
      <c r="C13" s="107" t="s">
        <v>52</v>
      </c>
      <c r="D13" s="52"/>
      <c r="E13" s="106"/>
      <c r="F13" s="110"/>
      <c r="G13" s="110"/>
      <c r="H13" s="53"/>
      <c r="I13" s="53"/>
      <c r="J13" s="52"/>
      <c r="K13" s="53"/>
      <c r="L13" s="52"/>
      <c r="M13" s="107"/>
      <c r="N13" s="108"/>
      <c r="P13" s="12" t="s">
        <v>25</v>
      </c>
      <c r="Q13" s="18">
        <f>+C27/(1+C22)</f>
        <v>0</v>
      </c>
      <c r="R13" s="18"/>
      <c r="T13" s="22"/>
      <c r="U13" s="23"/>
    </row>
    <row r="14" spans="1:21" s="9" customFormat="1" ht="27" customHeight="1">
      <c r="A14" s="109" t="s">
        <v>13</v>
      </c>
      <c r="B14" s="87"/>
      <c r="C14" s="107"/>
      <c r="D14" s="114"/>
      <c r="E14" s="106"/>
      <c r="F14" s="110"/>
      <c r="G14" s="110"/>
      <c r="H14" s="53"/>
      <c r="I14" s="160" t="s">
        <v>55</v>
      </c>
      <c r="J14" s="87">
        <v>70400</v>
      </c>
      <c r="K14" s="53"/>
      <c r="L14" s="114"/>
      <c r="M14" s="107"/>
      <c r="N14" s="108"/>
      <c r="P14" s="15" t="s">
        <v>26</v>
      </c>
      <c r="Q14" s="18">
        <f>+Q13*C22</f>
        <v>0</v>
      </c>
      <c r="R14" s="18"/>
      <c r="S14" s="9" t="s">
        <v>32</v>
      </c>
      <c r="T14" s="115">
        <v>22902</v>
      </c>
      <c r="U14" s="9">
        <v>5000879364</v>
      </c>
    </row>
    <row r="15" spans="1:18" s="9" customFormat="1" ht="18" customHeight="1">
      <c r="A15" s="109" t="s">
        <v>14</v>
      </c>
      <c r="B15" s="88"/>
      <c r="C15" s="107"/>
      <c r="D15" s="116"/>
      <c r="E15" s="106"/>
      <c r="F15" s="110"/>
      <c r="G15" s="110"/>
      <c r="H15" s="53"/>
      <c r="I15" s="53" t="s">
        <v>14</v>
      </c>
      <c r="J15" s="88"/>
      <c r="K15" s="53"/>
      <c r="L15" s="116"/>
      <c r="M15" s="107"/>
      <c r="N15" s="108"/>
      <c r="Q15" s="18">
        <f>+Q14+Q13</f>
        <v>0</v>
      </c>
      <c r="R15" s="18"/>
    </row>
    <row r="16" spans="1:18" s="9" customFormat="1" ht="18" customHeight="1">
      <c r="A16" s="109" t="s">
        <v>15</v>
      </c>
      <c r="B16" s="89"/>
      <c r="C16" s="107"/>
      <c r="D16" s="116"/>
      <c r="E16" s="106"/>
      <c r="F16" s="110"/>
      <c r="G16" s="110"/>
      <c r="H16" s="53"/>
      <c r="I16" s="53"/>
      <c r="J16" s="116"/>
      <c r="K16" s="53"/>
      <c r="L16" s="116"/>
      <c r="M16" s="107"/>
      <c r="N16" s="108"/>
      <c r="P16" s="9" t="s">
        <v>28</v>
      </c>
      <c r="Q16" s="18"/>
      <c r="R16" s="18"/>
    </row>
    <row r="17" spans="1:19" s="9" customFormat="1" ht="18" customHeight="1">
      <c r="A17" s="109" t="s">
        <v>16</v>
      </c>
      <c r="B17" s="87"/>
      <c r="C17" s="107"/>
      <c r="D17" s="114"/>
      <c r="E17" s="106"/>
      <c r="F17" s="110"/>
      <c r="G17" s="110"/>
      <c r="H17" s="53"/>
      <c r="I17" s="53"/>
      <c r="J17" s="114"/>
      <c r="K17" s="53"/>
      <c r="L17" s="114"/>
      <c r="M17" s="107"/>
      <c r="N17" s="108"/>
      <c r="P17" s="12" t="s">
        <v>25</v>
      </c>
      <c r="Q17" s="18">
        <f>+C21-Q13</f>
        <v>0</v>
      </c>
      <c r="R17" s="18"/>
      <c r="S17" s="9" t="s">
        <v>31</v>
      </c>
    </row>
    <row r="18" spans="1:20" s="9" customFormat="1" ht="18" customHeight="1">
      <c r="A18" s="109" t="s">
        <v>17</v>
      </c>
      <c r="B18" s="86"/>
      <c r="C18" s="107"/>
      <c r="D18" s="52"/>
      <c r="E18" s="106"/>
      <c r="F18" s="110"/>
      <c r="G18" s="110"/>
      <c r="H18" s="53"/>
      <c r="I18" s="53"/>
      <c r="J18" s="52"/>
      <c r="K18" s="53"/>
      <c r="L18" s="52"/>
      <c r="M18" s="107"/>
      <c r="N18" s="108"/>
      <c r="P18" s="15" t="s">
        <v>26</v>
      </c>
      <c r="Q18" s="18">
        <f>+Q17*C22</f>
        <v>0</v>
      </c>
      <c r="R18" s="18"/>
      <c r="S18" s="9" t="s">
        <v>32</v>
      </c>
      <c r="T18" s="117"/>
    </row>
    <row r="19" spans="1:18" s="9" customFormat="1" ht="18" customHeight="1" hidden="1">
      <c r="A19" s="109" t="s">
        <v>23</v>
      </c>
      <c r="B19" s="52">
        <v>5001043399</v>
      </c>
      <c r="C19" s="107"/>
      <c r="D19" s="52"/>
      <c r="E19" s="106"/>
      <c r="F19" s="110"/>
      <c r="G19" s="110"/>
      <c r="H19" s="53"/>
      <c r="I19" s="53"/>
      <c r="J19" s="52"/>
      <c r="K19" s="53"/>
      <c r="L19" s="52"/>
      <c r="M19" s="107"/>
      <c r="N19" s="108"/>
      <c r="Q19" s="18">
        <f>+Q18+Q17</f>
        <v>0</v>
      </c>
      <c r="R19" s="18"/>
    </row>
    <row r="20" spans="1:18" s="9" customFormat="1" ht="9.75" customHeight="1">
      <c r="A20" s="109"/>
      <c r="B20" s="52"/>
      <c r="C20" s="2"/>
      <c r="D20" s="2"/>
      <c r="E20" s="106"/>
      <c r="F20" s="110"/>
      <c r="G20" s="110"/>
      <c r="H20" s="53"/>
      <c r="I20" s="53"/>
      <c r="J20" s="118"/>
      <c r="K20" s="106"/>
      <c r="L20" s="107"/>
      <c r="M20" s="107"/>
      <c r="N20" s="108"/>
      <c r="Q20" s="18"/>
      <c r="R20" s="18"/>
    </row>
    <row r="21" spans="1:18" s="9" customFormat="1" ht="18" customHeight="1">
      <c r="A21" s="109" t="s">
        <v>18</v>
      </c>
      <c r="B21" s="107"/>
      <c r="C21" s="91">
        <v>0</v>
      </c>
      <c r="D21" s="2"/>
      <c r="E21" s="106"/>
      <c r="F21" s="110"/>
      <c r="G21" s="110"/>
      <c r="H21" s="53"/>
      <c r="I21" s="53" t="s">
        <v>18</v>
      </c>
      <c r="J21" s="53"/>
      <c r="K21" s="91">
        <v>0</v>
      </c>
      <c r="L21" s="107"/>
      <c r="M21" s="119"/>
      <c r="N21" s="108"/>
      <c r="P21" s="9" t="s">
        <v>27</v>
      </c>
      <c r="Q21" s="18"/>
      <c r="R21" s="18"/>
    </row>
    <row r="22" spans="1:18" s="9" customFormat="1" ht="18" customHeight="1">
      <c r="A22" s="109" t="s">
        <v>53</v>
      </c>
      <c r="B22" s="107"/>
      <c r="C22" s="92">
        <v>0.51</v>
      </c>
      <c r="D22" s="107"/>
      <c r="E22" s="106"/>
      <c r="F22" s="110"/>
      <c r="G22" s="110"/>
      <c r="H22" s="53"/>
      <c r="I22" s="53" t="s">
        <v>56</v>
      </c>
      <c r="J22" s="120"/>
      <c r="K22" s="93">
        <v>0.477</v>
      </c>
      <c r="L22" s="107"/>
      <c r="M22" s="120"/>
      <c r="N22" s="108"/>
      <c r="P22" s="9" t="s">
        <v>25</v>
      </c>
      <c r="Q22" s="18">
        <f>+Q13+Q17</f>
        <v>0</v>
      </c>
      <c r="R22" s="18"/>
    </row>
    <row r="23" spans="1:18" s="9" customFormat="1" ht="18" customHeight="1">
      <c r="A23" s="109" t="s">
        <v>19</v>
      </c>
      <c r="B23" s="107"/>
      <c r="C23" s="121">
        <f>C21*C22</f>
        <v>0</v>
      </c>
      <c r="D23" s="122"/>
      <c r="E23" s="123"/>
      <c r="F23" s="124"/>
      <c r="G23" s="124"/>
      <c r="H23" s="125"/>
      <c r="I23" s="125" t="s">
        <v>19</v>
      </c>
      <c r="J23" s="126"/>
      <c r="K23" s="127">
        <f>K21*K22</f>
        <v>0</v>
      </c>
      <c r="L23" s="107"/>
      <c r="M23" s="126"/>
      <c r="N23" s="108"/>
      <c r="P23" s="9" t="s">
        <v>26</v>
      </c>
      <c r="Q23" s="18">
        <f>+Q14+Q18</f>
        <v>0</v>
      </c>
      <c r="R23" s="18"/>
    </row>
    <row r="24" spans="1:18" s="9" customFormat="1" ht="18" customHeight="1">
      <c r="A24" s="109"/>
      <c r="B24" s="128" t="s">
        <v>38</v>
      </c>
      <c r="C24" s="129">
        <f>+C21+C23</f>
        <v>0</v>
      </c>
      <c r="D24" s="122"/>
      <c r="E24" s="123"/>
      <c r="F24" s="124"/>
      <c r="G24" s="124"/>
      <c r="H24" s="125"/>
      <c r="I24" s="125"/>
      <c r="J24" s="130" t="s">
        <v>38</v>
      </c>
      <c r="K24" s="131">
        <f>+K21+K23</f>
        <v>0</v>
      </c>
      <c r="L24" s="107"/>
      <c r="M24" s="126"/>
      <c r="N24" s="108"/>
      <c r="Q24" s="18"/>
      <c r="R24" s="18"/>
    </row>
    <row r="25" spans="1:18" s="9" customFormat="1" ht="18" customHeight="1">
      <c r="A25" s="109"/>
      <c r="B25" s="107"/>
      <c r="C25" s="121"/>
      <c r="D25" s="122"/>
      <c r="E25" s="123"/>
      <c r="F25" s="124"/>
      <c r="G25" s="124"/>
      <c r="H25" s="125"/>
      <c r="I25" s="125"/>
      <c r="J25" s="126"/>
      <c r="K25" s="127"/>
      <c r="L25" s="107"/>
      <c r="M25" s="126"/>
      <c r="N25" s="108"/>
      <c r="Q25" s="18"/>
      <c r="R25" s="18"/>
    </row>
    <row r="26" spans="1:18" s="12" customFormat="1" ht="9.75" customHeight="1">
      <c r="A26" s="132"/>
      <c r="B26" s="10"/>
      <c r="C26" s="11"/>
      <c r="D26" s="11"/>
      <c r="E26" s="133"/>
      <c r="F26" s="134"/>
      <c r="G26" s="134"/>
      <c r="H26" s="135"/>
      <c r="I26" s="135"/>
      <c r="J26" s="133"/>
      <c r="K26" s="136"/>
      <c r="L26" s="10"/>
      <c r="M26" s="10"/>
      <c r="N26" s="137"/>
      <c r="Q26" s="19"/>
      <c r="R26" s="19"/>
    </row>
    <row r="27" spans="1:18" s="13" customFormat="1" ht="18" customHeight="1" thickBot="1">
      <c r="A27" s="138" t="s">
        <v>20</v>
      </c>
      <c r="B27" s="139"/>
      <c r="C27" s="140">
        <f>IF(B16=3,0,IF(B16=12,0,IF(B16=22,0,IF(B16=23,0,IF(AND(B16=0,C22&gt;K22),C23-K23,0)))))</f>
        <v>0</v>
      </c>
      <c r="D27" s="141"/>
      <c r="E27" s="142"/>
      <c r="F27" s="143"/>
      <c r="G27" s="143"/>
      <c r="H27" s="142"/>
      <c r="I27" s="144"/>
      <c r="J27" s="142"/>
      <c r="K27" s="145"/>
      <c r="L27" s="146"/>
      <c r="M27" s="146"/>
      <c r="N27" s="147"/>
      <c r="Q27" s="20"/>
      <c r="R27" s="20"/>
    </row>
    <row r="28" spans="1:18" s="13" customFormat="1" ht="18" customHeight="1" hidden="1">
      <c r="A28" s="148" t="s">
        <v>22</v>
      </c>
      <c r="B28" s="149"/>
      <c r="C28" s="150">
        <f>IF(K23&lt;C23,"",IF(B16=12,"",IF(B16=22,"",IF(B16=23,"",IF(OR(J14=70400,J14=72400),C23-K23,"0.00")))))</f>
        <v>0</v>
      </c>
      <c r="D28" s="2"/>
      <c r="E28" s="69"/>
      <c r="F28" s="14"/>
      <c r="G28" s="14"/>
      <c r="H28" s="69"/>
      <c r="I28" s="82"/>
      <c r="J28" s="69"/>
      <c r="K28" s="69"/>
      <c r="N28" s="151"/>
      <c r="Q28" s="20"/>
      <c r="R28" s="20"/>
    </row>
    <row r="29" spans="1:18" s="12" customFormat="1" ht="18" customHeight="1" hidden="1" thickBot="1">
      <c r="A29" s="152" t="s">
        <v>21</v>
      </c>
      <c r="B29" s="153"/>
      <c r="C29" s="154">
        <f>IF(K23&lt;C23,"",IF(B16=0,"",IF(OR(J14=70400,J14=72400),C23-K23,"")))</f>
      </c>
      <c r="D29" s="155"/>
      <c r="E29" s="156"/>
      <c r="F29" s="157"/>
      <c r="G29" s="157"/>
      <c r="H29" s="158"/>
      <c r="I29" s="158"/>
      <c r="J29" s="156"/>
      <c r="K29" s="142"/>
      <c r="L29" s="159"/>
      <c r="M29" s="159"/>
      <c r="N29" s="24" t="s">
        <v>44</v>
      </c>
      <c r="Q29" s="19"/>
      <c r="R29" s="19"/>
    </row>
    <row r="30" spans="1:18" s="13" customFormat="1" ht="18" customHeight="1">
      <c r="A30" s="10"/>
      <c r="C30" s="11"/>
      <c r="D30" s="2"/>
      <c r="E30" s="69"/>
      <c r="F30" s="14"/>
      <c r="G30" s="14"/>
      <c r="H30" s="69"/>
      <c r="I30" s="82"/>
      <c r="J30" s="69"/>
      <c r="K30" s="69"/>
      <c r="P30" s="15"/>
      <c r="Q30" s="21"/>
      <c r="R30" s="21"/>
    </row>
    <row r="31" spans="1:18" s="13" customFormat="1" ht="18" customHeight="1" hidden="1">
      <c r="A31" s="10"/>
      <c r="C31" s="11"/>
      <c r="D31" s="2"/>
      <c r="E31" s="69"/>
      <c r="F31" s="14"/>
      <c r="G31" s="14"/>
      <c r="H31" s="69"/>
      <c r="I31" s="82"/>
      <c r="J31" s="69"/>
      <c r="K31" s="69"/>
      <c r="P31" s="15"/>
      <c r="Q31" s="21"/>
      <c r="R31" s="21"/>
    </row>
    <row r="32" ht="18" customHeight="1" hidden="1"/>
    <row r="33" spans="17:18" ht="18" customHeight="1" thickBot="1">
      <c r="Q33" s="1"/>
      <c r="R33" s="1"/>
    </row>
    <row r="34" spans="1:18" ht="30" customHeight="1">
      <c r="A34" s="25" t="s">
        <v>20</v>
      </c>
      <c r="B34" s="26"/>
      <c r="C34" s="26"/>
      <c r="D34" s="26"/>
      <c r="E34" s="54" t="s">
        <v>39</v>
      </c>
      <c r="F34" s="54" t="s">
        <v>29</v>
      </c>
      <c r="G34" s="66" t="s">
        <v>50</v>
      </c>
      <c r="H34" s="55" t="s">
        <v>40</v>
      </c>
      <c r="I34" s="54" t="s">
        <v>34</v>
      </c>
      <c r="J34" s="54" t="s">
        <v>14</v>
      </c>
      <c r="K34" s="54" t="s">
        <v>15</v>
      </c>
      <c r="L34" s="54" t="s">
        <v>41</v>
      </c>
      <c r="M34" s="54" t="s">
        <v>42</v>
      </c>
      <c r="N34" s="63"/>
      <c r="Q34" s="1"/>
      <c r="R34" s="1"/>
    </row>
    <row r="35" spans="1:18" ht="12.75" customHeight="1" hidden="1">
      <c r="A35" s="5"/>
      <c r="B35" s="44"/>
      <c r="C35" s="4"/>
      <c r="D35" s="27"/>
      <c r="E35" s="57"/>
      <c r="F35" s="57"/>
      <c r="G35" s="67"/>
      <c r="H35" s="52"/>
      <c r="I35" s="58"/>
      <c r="J35" s="59"/>
      <c r="K35" s="59"/>
      <c r="L35" s="58"/>
      <c r="M35" s="58"/>
      <c r="N35" s="60"/>
      <c r="Q35" s="1"/>
      <c r="R35" s="1"/>
    </row>
    <row r="36" spans="1:18" ht="18" customHeight="1" hidden="1">
      <c r="A36" s="5" t="s">
        <v>25</v>
      </c>
      <c r="B36" s="45"/>
      <c r="C36" s="4"/>
      <c r="D36" s="27"/>
      <c r="E36" s="57"/>
      <c r="F36" s="57"/>
      <c r="G36" s="67"/>
      <c r="H36" s="53"/>
      <c r="I36" s="61"/>
      <c r="J36" s="59"/>
      <c r="K36" s="59"/>
      <c r="L36" s="61"/>
      <c r="M36" s="61"/>
      <c r="N36" s="60"/>
      <c r="Q36" s="1"/>
      <c r="R36" s="1"/>
    </row>
    <row r="37" spans="1:18" ht="18" customHeight="1">
      <c r="A37" s="5" t="s">
        <v>26</v>
      </c>
      <c r="B37" s="44">
        <f>C27</f>
        <v>0</v>
      </c>
      <c r="C37" s="4"/>
      <c r="D37" s="27" t="s">
        <v>31</v>
      </c>
      <c r="E37" s="57">
        <f>IF(C27&gt;0,B7,"")</f>
      </c>
      <c r="F37" s="57">
        <f>IF(C27&gt;0,B19,"")</f>
      </c>
      <c r="G37" s="67">
        <f>IF(C27&gt;0,-C27,"")</f>
      </c>
      <c r="H37" s="52">
        <f>IF(C27&gt;0,B13,"")</f>
      </c>
      <c r="I37" s="58" t="str">
        <f>IF(B16=23,"",IF(C22=0.08,"54810",IF(C22=0.51,"54800","")))</f>
        <v>54800</v>
      </c>
      <c r="J37" s="59"/>
      <c r="K37" s="59">
        <f>IF(C27&gt;0,B16,"")</f>
      </c>
      <c r="L37" s="83">
        <f>IF(C27&gt;0,B17,"")</f>
      </c>
      <c r="M37" s="83">
        <f>IF(C27&gt;0,B18,"")</f>
      </c>
      <c r="N37" s="60"/>
      <c r="Q37" s="1"/>
      <c r="R37" s="1"/>
    </row>
    <row r="38" spans="1:18" ht="18" customHeight="1">
      <c r="A38" s="5"/>
      <c r="B38" s="44"/>
      <c r="C38" s="4"/>
      <c r="D38" s="27" t="s">
        <v>32</v>
      </c>
      <c r="E38" s="57">
        <f>IF(C27&gt;0,22902,"")</f>
      </c>
      <c r="F38" s="57">
        <f>IF(C27&gt;0,5000879364,"")</f>
      </c>
      <c r="G38" s="67">
        <f>IF(C27&gt;0,C27,"")</f>
      </c>
      <c r="H38" s="52">
        <f>IF(C27&gt;0,5000001,"")</f>
      </c>
      <c r="I38" s="61">
        <f>IF(C27&gt;0,54800,"")</f>
      </c>
      <c r="J38" s="59"/>
      <c r="K38" s="59">
        <f>IF(C27&gt;0,0,"")</f>
      </c>
      <c r="L38" s="61"/>
      <c r="M38" s="61"/>
      <c r="N38" s="60"/>
      <c r="Q38" s="1"/>
      <c r="R38" s="1"/>
    </row>
    <row r="39" spans="1:18" ht="18" customHeight="1" thickBot="1">
      <c r="A39" s="39" t="s">
        <v>37</v>
      </c>
      <c r="B39" s="46">
        <f>SUM(B37:B38)</f>
        <v>0</v>
      </c>
      <c r="C39" s="7"/>
      <c r="D39" s="7"/>
      <c r="E39" s="73"/>
      <c r="F39" s="32"/>
      <c r="G39" s="32"/>
      <c r="H39" s="71"/>
      <c r="I39" s="72"/>
      <c r="J39" s="78"/>
      <c r="K39" s="78"/>
      <c r="L39" s="7"/>
      <c r="M39" s="7"/>
      <c r="N39" s="64"/>
      <c r="Q39" s="1"/>
      <c r="R39" s="1"/>
    </row>
    <row r="40" spans="2:18" ht="18" customHeight="1">
      <c r="B40" s="47"/>
      <c r="N40" s="65"/>
      <c r="Q40" s="1"/>
      <c r="R40" s="1"/>
    </row>
    <row r="41" spans="1:18" ht="18" customHeight="1" hidden="1">
      <c r="A41" s="25" t="s">
        <v>22</v>
      </c>
      <c r="B41" s="48"/>
      <c r="C41" s="26"/>
      <c r="D41" s="26"/>
      <c r="E41" s="54" t="s">
        <v>39</v>
      </c>
      <c r="F41" s="26" t="s">
        <v>29</v>
      </c>
      <c r="G41" s="26"/>
      <c r="H41" s="55" t="s">
        <v>40</v>
      </c>
      <c r="I41" s="54" t="s">
        <v>34</v>
      </c>
      <c r="J41" s="54" t="s">
        <v>14</v>
      </c>
      <c r="K41" s="54" t="s">
        <v>15</v>
      </c>
      <c r="L41" s="26" t="s">
        <v>41</v>
      </c>
      <c r="M41" s="26" t="s">
        <v>42</v>
      </c>
      <c r="N41" s="56"/>
      <c r="Q41" s="1"/>
      <c r="R41" s="1"/>
    </row>
    <row r="42" spans="1:18" ht="18" customHeight="1" hidden="1">
      <c r="A42" s="5"/>
      <c r="B42" s="44"/>
      <c r="C42" s="4"/>
      <c r="D42" s="27" t="s">
        <v>31</v>
      </c>
      <c r="E42" s="57">
        <f>IF(C34&gt;0,+B13,"")</f>
      </c>
      <c r="F42" s="31">
        <f>IF(C34&gt;0,+B25,"")</f>
      </c>
      <c r="G42" s="31"/>
      <c r="H42" s="52">
        <f>IF(C34&gt;0,+B19,"")</f>
      </c>
      <c r="I42" s="58">
        <f>IF(C34&gt;0,+B20,"")</f>
      </c>
      <c r="J42" s="59">
        <f>IF(C34&gt;0,+B21,"")</f>
      </c>
      <c r="K42" s="59">
        <f>IF(C34&gt;0,+B22,"")</f>
      </c>
      <c r="L42" s="34">
        <f>IF(C34&gt;0,+B23,"")</f>
      </c>
      <c r="M42" s="35">
        <f>IF(C34&gt;0,+B24,"")</f>
      </c>
      <c r="N42" s="62"/>
      <c r="Q42" s="1"/>
      <c r="R42" s="1"/>
    </row>
    <row r="43" spans="1:18" ht="18" customHeight="1" hidden="1">
      <c r="A43" s="5" t="s">
        <v>25</v>
      </c>
      <c r="B43" s="45">
        <f>IF(C34&gt;0,+C34/(1+C28),"")</f>
      </c>
      <c r="C43" s="4"/>
      <c r="D43" s="27" t="s">
        <v>32</v>
      </c>
      <c r="E43" s="57">
        <f>+IF(C34&gt;0,"00022902","")</f>
      </c>
      <c r="F43" s="31">
        <f>+IF(C34&gt;0,"5000879364","")</f>
      </c>
      <c r="G43" s="31"/>
      <c r="H43" s="53">
        <f>+IF(C34&gt;0,"5000001","")</f>
      </c>
      <c r="I43" s="61">
        <f>+IF(C34&gt;0,"51100","")</f>
      </c>
      <c r="J43" s="59"/>
      <c r="K43" s="59">
        <f>+IF(C34&gt;0,"00","")</f>
      </c>
      <c r="L43" s="4"/>
      <c r="M43" s="4"/>
      <c r="N43" s="62"/>
      <c r="Q43" s="1"/>
      <c r="R43" s="1"/>
    </row>
    <row r="44" spans="1:18" ht="18" customHeight="1" hidden="1">
      <c r="A44" s="5" t="s">
        <v>26</v>
      </c>
      <c r="B44" s="44">
        <f>IF(C28&lt;0,+B43*C28,"")</f>
      </c>
      <c r="C44" s="4"/>
      <c r="D44" s="4"/>
      <c r="E44" s="57"/>
      <c r="F44" s="31"/>
      <c r="G44" s="31"/>
      <c r="H44" s="53"/>
      <c r="I44" s="61"/>
      <c r="J44" s="59"/>
      <c r="K44" s="59"/>
      <c r="L44" s="4"/>
      <c r="M44" s="4"/>
      <c r="N44" s="62"/>
      <c r="Q44" s="1"/>
      <c r="R44" s="1"/>
    </row>
    <row r="45" spans="1:18" ht="18" customHeight="1" hidden="1" thickBot="1">
      <c r="A45" s="37" t="s">
        <v>37</v>
      </c>
      <c r="B45" s="49">
        <f>IF(C28&lt;0,+B44+B43,"")</f>
      </c>
      <c r="C45" s="7"/>
      <c r="D45" s="7"/>
      <c r="E45" s="73"/>
      <c r="F45" s="32"/>
      <c r="G45" s="32"/>
      <c r="H45" s="71"/>
      <c r="I45" s="72"/>
      <c r="J45" s="78"/>
      <c r="K45" s="78"/>
      <c r="L45" s="7"/>
      <c r="M45" s="7"/>
      <c r="N45" s="64"/>
      <c r="Q45" s="1"/>
      <c r="R45" s="1"/>
    </row>
    <row r="46" spans="2:18" ht="18" customHeight="1" hidden="1" thickBot="1">
      <c r="B46" s="47"/>
      <c r="N46" s="65"/>
      <c r="Q46" s="1"/>
      <c r="R46" s="1"/>
    </row>
    <row r="47" spans="1:18" ht="18" customHeight="1" hidden="1">
      <c r="A47" s="25" t="s">
        <v>45</v>
      </c>
      <c r="B47" s="48"/>
      <c r="C47" s="26"/>
      <c r="D47" s="26"/>
      <c r="E47" s="54" t="s">
        <v>39</v>
      </c>
      <c r="F47" s="43" t="s">
        <v>29</v>
      </c>
      <c r="G47" s="43"/>
      <c r="H47" s="55" t="s">
        <v>40</v>
      </c>
      <c r="I47" s="54" t="s">
        <v>34</v>
      </c>
      <c r="J47" s="54" t="s">
        <v>14</v>
      </c>
      <c r="K47" s="54" t="s">
        <v>15</v>
      </c>
      <c r="L47" s="43" t="s">
        <v>41</v>
      </c>
      <c r="M47" s="43" t="s">
        <v>42</v>
      </c>
      <c r="N47" s="56"/>
      <c r="Q47" s="1"/>
      <c r="R47" s="1"/>
    </row>
    <row r="48" spans="1:18" ht="18" customHeight="1" hidden="1">
      <c r="A48" s="5"/>
      <c r="B48" s="44"/>
      <c r="C48" s="4"/>
      <c r="D48" s="27" t="s">
        <v>31</v>
      </c>
      <c r="E48" s="57">
        <f>IF(+B7&gt;0,B7,"")</f>
      </c>
      <c r="F48" s="40">
        <f>IF(+B19&gt;0,B19,"")</f>
        <v>5001043399</v>
      </c>
      <c r="G48" s="40"/>
      <c r="H48" s="52">
        <f>IF(+B13&gt;0,B13,"")</f>
      </c>
      <c r="I48" s="58">
        <f>IF(+B14&gt;0,B14,"")</f>
      </c>
      <c r="J48" s="59">
        <f>IF(+B15&gt;0,B15,"")</f>
      </c>
      <c r="K48" s="59">
        <f>IF(+B7&gt;0,B16,"")</f>
      </c>
      <c r="L48" s="41">
        <f>IF(+B17&gt;0,B17,"")</f>
      </c>
      <c r="M48" s="42">
        <f>IF(+B18&gt;0,B18,"")</f>
      </c>
      <c r="N48" s="62"/>
      <c r="Q48" s="1"/>
      <c r="R48" s="1"/>
    </row>
    <row r="49" spans="1:25" ht="18" customHeight="1" hidden="1">
      <c r="A49" s="5" t="s">
        <v>25</v>
      </c>
      <c r="B49" s="44">
        <f>IF(C27&gt;0,(+K21-B36),IF(AND(C27=0,B16=23),(K24/(1+C22)),K21))</f>
        <v>0</v>
      </c>
      <c r="C49" s="4"/>
      <c r="D49" s="27" t="s">
        <v>32</v>
      </c>
      <c r="E49" s="57">
        <v>18567</v>
      </c>
      <c r="F49" s="40">
        <f>IF(+B19&gt;0,B19,"")</f>
        <v>5001043399</v>
      </c>
      <c r="G49" s="40"/>
      <c r="H49" s="52">
        <f>IF(+B13&gt;0,B13,"")</f>
      </c>
      <c r="I49" s="58">
        <f>IF(+B14&gt;0,B14,"")</f>
      </c>
      <c r="J49" s="59">
        <f>IF(+B15&gt;0,B15,"")</f>
      </c>
      <c r="K49" s="59">
        <f>IF(+B7&gt;0,B16,"")</f>
      </c>
      <c r="L49" s="41">
        <f>IF(+B17&gt;0,B17,"")</f>
      </c>
      <c r="M49" s="42">
        <f>IF(+B18&gt;0,B18,"")</f>
      </c>
      <c r="N49" s="62"/>
      <c r="Q49" s="1"/>
      <c r="R49" s="1"/>
      <c r="Y49" s="1">
        <f>+B49*0.524</f>
        <v>0</v>
      </c>
    </row>
    <row r="50" spans="1:18" ht="18" customHeight="1" hidden="1">
      <c r="A50" s="5" t="s">
        <v>26</v>
      </c>
      <c r="B50" s="44">
        <f>IF(C27&gt;0,(+B49*C22),IF(AND(C27=0,B16=23),B49*C22,B49*K22))</f>
        <v>0</v>
      </c>
      <c r="C50" s="4"/>
      <c r="D50" s="4"/>
      <c r="E50" s="57"/>
      <c r="F50" s="31"/>
      <c r="G50" s="31"/>
      <c r="H50" s="53"/>
      <c r="I50" s="61"/>
      <c r="J50" s="59"/>
      <c r="K50" s="59"/>
      <c r="L50" s="4"/>
      <c r="M50" s="4"/>
      <c r="N50" s="62"/>
      <c r="Q50" s="1"/>
      <c r="R50" s="1"/>
    </row>
    <row r="51" spans="1:18" ht="18" customHeight="1" hidden="1" thickBot="1">
      <c r="A51" s="28" t="s">
        <v>37</v>
      </c>
      <c r="B51" s="50">
        <f>IF(C21&gt;0,(+B50+B49),(K15+K17))</f>
        <v>0</v>
      </c>
      <c r="C51" s="7"/>
      <c r="D51" s="7"/>
      <c r="E51" s="73"/>
      <c r="F51" s="32"/>
      <c r="G51" s="32"/>
      <c r="H51" s="71"/>
      <c r="I51" s="72"/>
      <c r="J51" s="78"/>
      <c r="K51" s="78"/>
      <c r="L51" s="7"/>
      <c r="M51" s="7"/>
      <c r="N51" s="64"/>
      <c r="Q51" s="1"/>
      <c r="R51" s="1"/>
    </row>
    <row r="52" spans="2:18" ht="18" customHeight="1" thickBot="1">
      <c r="B52" s="47"/>
      <c r="E52" s="74"/>
      <c r="F52" s="33"/>
      <c r="G52" s="33"/>
      <c r="J52" s="79"/>
      <c r="K52" s="79"/>
      <c r="N52" s="65"/>
      <c r="Q52" s="1"/>
      <c r="R52" s="1"/>
    </row>
    <row r="53" spans="1:18" ht="18" customHeight="1">
      <c r="A53" s="25" t="s">
        <v>51</v>
      </c>
      <c r="B53" s="48"/>
      <c r="C53" s="3"/>
      <c r="D53" s="26"/>
      <c r="E53" s="75" t="s">
        <v>39</v>
      </c>
      <c r="F53" s="54" t="s">
        <v>29</v>
      </c>
      <c r="G53" s="66" t="s">
        <v>50</v>
      </c>
      <c r="H53" s="55" t="s">
        <v>40</v>
      </c>
      <c r="I53" s="54" t="s">
        <v>34</v>
      </c>
      <c r="J53" s="80" t="s">
        <v>14</v>
      </c>
      <c r="K53" s="80" t="s">
        <v>15</v>
      </c>
      <c r="L53" s="54" t="s">
        <v>41</v>
      </c>
      <c r="M53" s="54" t="s">
        <v>42</v>
      </c>
      <c r="N53" s="63"/>
      <c r="Q53" s="1"/>
      <c r="R53" s="1"/>
    </row>
    <row r="54" spans="1:18" ht="18" customHeight="1">
      <c r="A54" s="5"/>
      <c r="B54" s="44"/>
      <c r="C54" s="4"/>
      <c r="D54" s="27" t="s">
        <v>31</v>
      </c>
      <c r="E54" s="57">
        <f>IF(B7&gt;0,B7,"")</f>
      </c>
      <c r="F54" s="40">
        <f>+F49</f>
        <v>5001043399</v>
      </c>
      <c r="G54" s="68">
        <f>-B56</f>
        <v>0</v>
      </c>
      <c r="H54" s="67">
        <f>B13</f>
        <v>0</v>
      </c>
      <c r="I54" s="67">
        <f>B14</f>
        <v>0</v>
      </c>
      <c r="J54" s="59">
        <f>IF(C21&gt;0,B15,"")</f>
      </c>
      <c r="K54" s="59">
        <f>IF(C21&gt;0,B16,"")</f>
      </c>
      <c r="L54" s="58">
        <f>+L49</f>
      </c>
      <c r="M54" s="94">
        <f>+M49</f>
      </c>
      <c r="N54" s="60"/>
      <c r="Q54" s="1"/>
      <c r="R54" s="1"/>
    </row>
    <row r="55" spans="1:18" ht="18" customHeight="1">
      <c r="A55" s="5"/>
      <c r="B55" s="44"/>
      <c r="C55" s="4"/>
      <c r="D55" s="27"/>
      <c r="E55" s="57">
        <f>E54</f>
      </c>
      <c r="F55" s="40">
        <f>F54</f>
        <v>5001043399</v>
      </c>
      <c r="G55" s="68">
        <f>-B57</f>
        <v>0</v>
      </c>
      <c r="H55" s="67">
        <f>B13</f>
        <v>0</v>
      </c>
      <c r="I55" s="58" t="str">
        <f>IF(C22=0.08,"54810",IF(C22=0.51,"54800",""))</f>
        <v>54800</v>
      </c>
      <c r="J55" s="59"/>
      <c r="K55" s="59">
        <f>IF(B13&gt;0,B16,"")</f>
      </c>
      <c r="L55" s="83">
        <f>IF(C21&gt;0,B17,"")</f>
      </c>
      <c r="M55" s="83">
        <f>IF(C21&gt;0,B18,"")</f>
      </c>
      <c r="N55" s="60"/>
      <c r="O55" s="47"/>
      <c r="Q55" s="1"/>
      <c r="R55" s="1"/>
    </row>
    <row r="56" spans="1:18" ht="18" customHeight="1">
      <c r="A56" s="5" t="s">
        <v>25</v>
      </c>
      <c r="B56" s="44">
        <f>IF(C22&lt;K22,K24/1.079,C21)</f>
        <v>0</v>
      </c>
      <c r="C56" s="4"/>
      <c r="D56" s="27" t="s">
        <v>32</v>
      </c>
      <c r="E56" s="57" t="s">
        <v>43</v>
      </c>
      <c r="F56" s="40" t="s">
        <v>43</v>
      </c>
      <c r="G56" s="68">
        <f>B58</f>
        <v>0</v>
      </c>
      <c r="H56" s="67">
        <f>B13</f>
        <v>0</v>
      </c>
      <c r="I56" s="59">
        <f>+IF(K24&gt;0,J14,"")</f>
      </c>
      <c r="J56" s="83">
        <f>IF(K21&gt;0,J15,"")</f>
      </c>
      <c r="K56" s="59">
        <f>+K54</f>
      </c>
      <c r="L56" s="58">
        <f>+L54</f>
      </c>
      <c r="M56" s="94">
        <f>+M54</f>
      </c>
      <c r="N56" s="60"/>
      <c r="O56" s="47"/>
      <c r="Q56" s="1"/>
      <c r="R56" s="1"/>
    </row>
    <row r="57" spans="1:18" ht="18" customHeight="1">
      <c r="A57" s="5" t="s">
        <v>26</v>
      </c>
      <c r="B57" s="44">
        <f>IF(C22&lt;K22,B56*0.079,(C23-C27))</f>
        <v>0</v>
      </c>
      <c r="C57" s="4"/>
      <c r="D57" s="4"/>
      <c r="E57" s="57"/>
      <c r="F57" s="31"/>
      <c r="G57" s="31"/>
      <c r="H57" s="53"/>
      <c r="I57" s="61"/>
      <c r="J57" s="59"/>
      <c r="K57" s="59"/>
      <c r="L57" s="4"/>
      <c r="M57" s="4"/>
      <c r="N57" s="6"/>
      <c r="Q57" s="1"/>
      <c r="R57" s="1"/>
    </row>
    <row r="58" spans="1:18" ht="18" customHeight="1" thickBot="1">
      <c r="A58" s="28" t="s">
        <v>37</v>
      </c>
      <c r="B58" s="50">
        <f>IF(C27&gt;0,(+B57+B56),(K21+K23))</f>
        <v>0</v>
      </c>
      <c r="C58" s="7"/>
      <c r="D58" s="7"/>
      <c r="E58" s="73"/>
      <c r="F58" s="32"/>
      <c r="G58" s="32"/>
      <c r="H58" s="71"/>
      <c r="I58" s="72"/>
      <c r="J58" s="78"/>
      <c r="K58" s="78"/>
      <c r="L58" s="7"/>
      <c r="M58" s="7"/>
      <c r="N58" s="24"/>
      <c r="Q58" s="1"/>
      <c r="R58" s="1"/>
    </row>
    <row r="59" spans="2:18" ht="18" customHeight="1">
      <c r="B59" s="47"/>
      <c r="E59" s="74"/>
      <c r="F59" s="33"/>
      <c r="G59" s="33"/>
      <c r="Q59" s="1"/>
      <c r="R59" s="1"/>
    </row>
    <row r="60" spans="2:18" ht="18" customHeight="1">
      <c r="B60" s="47"/>
      <c r="E60" s="74"/>
      <c r="F60" s="33"/>
      <c r="G60" s="33"/>
      <c r="Q60" s="1"/>
      <c r="R60" s="1"/>
    </row>
    <row r="61" spans="1:18" ht="18" customHeight="1" hidden="1">
      <c r="A61" s="25" t="s">
        <v>47</v>
      </c>
      <c r="B61" s="48"/>
      <c r="C61" s="26"/>
      <c r="D61" s="26"/>
      <c r="E61" s="75"/>
      <c r="F61" s="26"/>
      <c r="G61" s="26"/>
      <c r="H61" s="55"/>
      <c r="I61" s="54"/>
      <c r="J61" s="54"/>
      <c r="K61" s="54"/>
      <c r="L61" s="26"/>
      <c r="M61" s="26"/>
      <c r="N61" s="30"/>
      <c r="Q61" s="1"/>
      <c r="R61" s="1"/>
    </row>
    <row r="62" spans="1:18" ht="18" customHeight="1" hidden="1">
      <c r="A62" s="38" t="s">
        <v>49</v>
      </c>
      <c r="B62" s="44"/>
      <c r="C62" s="4"/>
      <c r="D62" s="27" t="s">
        <v>48</v>
      </c>
      <c r="E62" s="57"/>
      <c r="F62" s="31"/>
      <c r="G62" s="31"/>
      <c r="H62" s="53"/>
      <c r="I62" s="61"/>
      <c r="J62" s="61"/>
      <c r="K62" s="61"/>
      <c r="L62" s="4"/>
      <c r="M62" s="4"/>
      <c r="N62" s="6"/>
      <c r="Q62" s="1"/>
      <c r="R62" s="1"/>
    </row>
    <row r="63" spans="1:18" ht="18" customHeight="1" hidden="1">
      <c r="A63" s="5" t="s">
        <v>35</v>
      </c>
      <c r="B63" s="44">
        <f>IF(C27&gt;0,(+B36+B56),"")</f>
      </c>
      <c r="C63" s="4"/>
      <c r="D63" s="4" t="s">
        <v>35</v>
      </c>
      <c r="E63" s="76">
        <f>G54</f>
        <v>0</v>
      </c>
      <c r="F63" s="31"/>
      <c r="G63" s="31"/>
      <c r="H63" s="53"/>
      <c r="I63" s="61"/>
      <c r="J63" s="61"/>
      <c r="K63" s="61"/>
      <c r="L63" s="4"/>
      <c r="M63" s="4"/>
      <c r="N63" s="6"/>
      <c r="Q63" s="1"/>
      <c r="R63" s="1"/>
    </row>
    <row r="64" spans="1:18" ht="18" customHeight="1" hidden="1">
      <c r="A64" s="5" t="s">
        <v>36</v>
      </c>
      <c r="B64" s="44">
        <f>IF(C27&gt;0,(+B37+B57),"")</f>
      </c>
      <c r="C64" s="4"/>
      <c r="D64" s="4" t="s">
        <v>36</v>
      </c>
      <c r="E64" s="76">
        <f>G55</f>
        <v>0</v>
      </c>
      <c r="F64" s="31"/>
      <c r="G64" s="31"/>
      <c r="H64" s="53"/>
      <c r="I64" s="61"/>
      <c r="J64" s="61"/>
      <c r="K64" s="61"/>
      <c r="L64" s="4"/>
      <c r="M64" s="4"/>
      <c r="N64" s="6"/>
      <c r="Q64" s="1"/>
      <c r="R64" s="1"/>
    </row>
    <row r="65" spans="1:18" ht="18" customHeight="1" hidden="1">
      <c r="A65" s="5" t="s">
        <v>37</v>
      </c>
      <c r="B65" s="44">
        <f>IF(C27&gt;0,(+B64+B63),"")</f>
      </c>
      <c r="C65" s="4"/>
      <c r="D65" s="4" t="s">
        <v>37</v>
      </c>
      <c r="E65" s="76">
        <f>G56</f>
        <v>0</v>
      </c>
      <c r="F65" s="31"/>
      <c r="G65" s="31"/>
      <c r="H65" s="53"/>
      <c r="I65" s="61"/>
      <c r="J65" s="61"/>
      <c r="K65" s="61"/>
      <c r="L65" s="4"/>
      <c r="M65" s="4"/>
      <c r="N65" s="6"/>
      <c r="Q65" s="1"/>
      <c r="R65" s="1"/>
    </row>
    <row r="66" spans="1:18" ht="18" customHeight="1" hidden="1">
      <c r="A66" s="5" t="s">
        <v>46</v>
      </c>
      <c r="B66" s="44">
        <f>+IF(C27&gt;0,+C24,"")</f>
      </c>
      <c r="C66" s="4"/>
      <c r="D66" s="4" t="s">
        <v>46</v>
      </c>
      <c r="E66" s="76">
        <f>K24</f>
        <v>0</v>
      </c>
      <c r="F66" s="31"/>
      <c r="G66" s="31"/>
      <c r="H66" s="53"/>
      <c r="I66" s="61"/>
      <c r="J66" s="61"/>
      <c r="K66" s="61"/>
      <c r="L66" s="4"/>
      <c r="M66" s="4"/>
      <c r="N66" s="6"/>
      <c r="Q66" s="1"/>
      <c r="R66" s="1"/>
    </row>
    <row r="67" spans="1:18" ht="18" customHeight="1" hidden="1" thickBot="1">
      <c r="A67" s="29" t="s">
        <v>47</v>
      </c>
      <c r="B67" s="51">
        <f>IF(C27&gt;0,(+B65-B66),"")</f>
      </c>
      <c r="C67" s="7"/>
      <c r="D67" s="36" t="s">
        <v>47</v>
      </c>
      <c r="E67" s="77">
        <f>+E65-E66</f>
        <v>0</v>
      </c>
      <c r="F67" s="32"/>
      <c r="G67" s="32"/>
      <c r="H67" s="71"/>
      <c r="I67" s="72"/>
      <c r="J67" s="72"/>
      <c r="K67" s="72"/>
      <c r="L67" s="7"/>
      <c r="M67" s="7"/>
      <c r="N67" s="24"/>
      <c r="Q67" s="1"/>
      <c r="R67" s="1"/>
    </row>
    <row r="68" spans="5:18" ht="18" customHeight="1" hidden="1">
      <c r="E68" s="74"/>
      <c r="F68" s="33"/>
      <c r="G68" s="33"/>
      <c r="Q68" s="1"/>
      <c r="R68" s="1"/>
    </row>
    <row r="69" spans="5:18" ht="18" customHeight="1">
      <c r="E69" s="74"/>
      <c r="F69" s="33"/>
      <c r="G69" s="33"/>
      <c r="Q69" s="1"/>
      <c r="R69" s="1"/>
    </row>
    <row r="70" spans="5:18" ht="18" customHeight="1">
      <c r="E70" s="74"/>
      <c r="F70" s="33"/>
      <c r="G70" s="33"/>
      <c r="Q70" s="1"/>
      <c r="R70" s="1"/>
    </row>
    <row r="71" spans="5:18" ht="18" customHeight="1">
      <c r="E71" s="74"/>
      <c r="F71" s="33"/>
      <c r="G71" s="33"/>
      <c r="Q71" s="1"/>
      <c r="R71" s="1"/>
    </row>
    <row r="72" spans="5:18" ht="18" customHeight="1">
      <c r="E72" s="74"/>
      <c r="F72" s="33"/>
      <c r="G72" s="33"/>
      <c r="Q72" s="1"/>
      <c r="R72" s="1"/>
    </row>
    <row r="73" spans="5:18" ht="18" customHeight="1">
      <c r="E73" s="74"/>
      <c r="F73" s="33"/>
      <c r="G73" s="33"/>
      <c r="Q73" s="1"/>
      <c r="R73" s="1"/>
    </row>
    <row r="74" spans="5:18" ht="18" customHeight="1">
      <c r="E74" s="74"/>
      <c r="F74" s="33"/>
      <c r="G74" s="33"/>
      <c r="Q74" s="1"/>
      <c r="R74" s="1"/>
    </row>
    <row r="75" spans="5:18" ht="18" customHeight="1">
      <c r="E75" s="74"/>
      <c r="F75" s="33"/>
      <c r="G75" s="33"/>
      <c r="Q75" s="1"/>
      <c r="R75" s="1"/>
    </row>
    <row r="76" spans="5:18" ht="18" customHeight="1">
      <c r="E76" s="74"/>
      <c r="F76" s="33"/>
      <c r="G76" s="33"/>
      <c r="Q76" s="1"/>
      <c r="R76" s="1"/>
    </row>
    <row r="77" spans="5:18" ht="18" customHeight="1">
      <c r="E77" s="74"/>
      <c r="F77" s="33"/>
      <c r="G77" s="33"/>
      <c r="Q77" s="1"/>
      <c r="R77" s="1"/>
    </row>
    <row r="78" spans="5:18" ht="18" customHeight="1">
      <c r="E78" s="74"/>
      <c r="F78" s="33"/>
      <c r="G78" s="33"/>
      <c r="Q78" s="1"/>
      <c r="R78" s="1"/>
    </row>
    <row r="79" spans="5:18" ht="18" customHeight="1">
      <c r="E79" s="74"/>
      <c r="F79" s="33"/>
      <c r="G79" s="33"/>
      <c r="Q79" s="1"/>
      <c r="R79" s="1"/>
    </row>
    <row r="80" spans="5:18" ht="18" customHeight="1">
      <c r="E80" s="74"/>
      <c r="F80" s="33"/>
      <c r="G80" s="33"/>
      <c r="Q80" s="1"/>
      <c r="R80" s="1"/>
    </row>
    <row r="81" spans="5:18" ht="18" customHeight="1">
      <c r="E81" s="74"/>
      <c r="F81" s="33"/>
      <c r="G81" s="33"/>
      <c r="Q81" s="1"/>
      <c r="R81" s="1"/>
    </row>
    <row r="82" spans="5:18" ht="18" customHeight="1">
      <c r="E82" s="74"/>
      <c r="F82" s="33"/>
      <c r="G82" s="33"/>
      <c r="Q82" s="1"/>
      <c r="R82" s="1"/>
    </row>
    <row r="83" spans="5:18" ht="18" customHeight="1">
      <c r="E83" s="74"/>
      <c r="F83" s="33"/>
      <c r="G83" s="33"/>
      <c r="H83" s="65"/>
      <c r="Q83" s="1"/>
      <c r="R83" s="1"/>
    </row>
    <row r="84" spans="5:18" ht="18" customHeight="1">
      <c r="E84" s="74"/>
      <c r="F84" s="33"/>
      <c r="G84" s="33"/>
      <c r="H84" s="65"/>
      <c r="Q84" s="1"/>
      <c r="R84" s="1"/>
    </row>
    <row r="85" spans="5:18" ht="18" customHeight="1">
      <c r="E85" s="74"/>
      <c r="F85" s="33"/>
      <c r="G85" s="33"/>
      <c r="H85" s="65"/>
      <c r="Q85" s="1"/>
      <c r="R85" s="1"/>
    </row>
    <row r="86" spans="5:18" ht="18" customHeight="1">
      <c r="E86" s="74"/>
      <c r="F86" s="33"/>
      <c r="G86" s="33"/>
      <c r="H86" s="65"/>
      <c r="Q86" s="1"/>
      <c r="R86" s="1"/>
    </row>
    <row r="87" spans="5:18" ht="18" customHeight="1">
      <c r="E87" s="74"/>
      <c r="F87" s="33"/>
      <c r="G87" s="33"/>
      <c r="H87" s="65"/>
      <c r="Q87" s="1"/>
      <c r="R87" s="1"/>
    </row>
    <row r="88" spans="5:18" ht="18" customHeight="1">
      <c r="E88" s="74"/>
      <c r="F88" s="33"/>
      <c r="G88" s="33"/>
      <c r="H88" s="65"/>
      <c r="Q88" s="1"/>
      <c r="R88" s="1"/>
    </row>
    <row r="89" spans="5:18" ht="18" customHeight="1">
      <c r="E89" s="74"/>
      <c r="F89" s="33"/>
      <c r="G89" s="33"/>
      <c r="H89" s="65"/>
      <c r="Q89" s="1"/>
      <c r="R89" s="1"/>
    </row>
    <row r="90" spans="5:18" ht="18" customHeight="1">
      <c r="E90" s="74"/>
      <c r="F90" s="33"/>
      <c r="G90" s="33"/>
      <c r="H90" s="65"/>
      <c r="Q90" s="1"/>
      <c r="R90" s="1"/>
    </row>
    <row r="91" spans="5:18" ht="18" customHeight="1">
      <c r="E91" s="74"/>
      <c r="F91" s="33"/>
      <c r="G91" s="33"/>
      <c r="H91" s="65"/>
      <c r="Q91" s="1"/>
      <c r="R91" s="1"/>
    </row>
    <row r="92" spans="5:18" ht="18" customHeight="1">
      <c r="E92" s="74"/>
      <c r="F92" s="33"/>
      <c r="G92" s="33"/>
      <c r="H92" s="65"/>
      <c r="Q92" s="1"/>
      <c r="R92" s="1"/>
    </row>
    <row r="93" spans="5:18" ht="18" customHeight="1">
      <c r="E93" s="74"/>
      <c r="F93" s="33"/>
      <c r="G93" s="33"/>
      <c r="H93" s="65"/>
      <c r="Q93" s="1"/>
      <c r="R93" s="1"/>
    </row>
    <row r="94" spans="5:18" ht="18" customHeight="1">
      <c r="E94" s="74"/>
      <c r="F94" s="33"/>
      <c r="G94" s="33"/>
      <c r="H94" s="65"/>
      <c r="Q94" s="1"/>
      <c r="R94" s="1"/>
    </row>
    <row r="95" spans="5:18" ht="18" customHeight="1">
      <c r="E95" s="74"/>
      <c r="F95" s="33"/>
      <c r="G95" s="33"/>
      <c r="H95" s="65"/>
      <c r="Q95" s="1"/>
      <c r="R95" s="1"/>
    </row>
    <row r="96" spans="5:18" ht="18" customHeight="1">
      <c r="E96" s="74"/>
      <c r="F96" s="33"/>
      <c r="G96" s="33"/>
      <c r="H96" s="65"/>
      <c r="Q96" s="1"/>
      <c r="R96" s="1"/>
    </row>
    <row r="97" spans="5:18" ht="18" customHeight="1">
      <c r="E97" s="74"/>
      <c r="F97" s="33"/>
      <c r="G97" s="33"/>
      <c r="H97" s="65"/>
      <c r="Q97" s="1"/>
      <c r="R97" s="1"/>
    </row>
    <row r="98" spans="5:18" ht="18" customHeight="1">
      <c r="E98" s="74"/>
      <c r="F98" s="33"/>
      <c r="G98" s="33"/>
      <c r="H98" s="65"/>
      <c r="Q98" s="1"/>
      <c r="R98" s="1"/>
    </row>
    <row r="99" spans="5:18" ht="18" customHeight="1">
      <c r="E99" s="74"/>
      <c r="F99" s="33"/>
      <c r="G99" s="33"/>
      <c r="H99" s="65"/>
      <c r="Q99" s="1"/>
      <c r="R99" s="1"/>
    </row>
    <row r="100" spans="5:18" ht="18" customHeight="1">
      <c r="E100" s="74"/>
      <c r="F100" s="33"/>
      <c r="G100" s="33"/>
      <c r="H100" s="65"/>
      <c r="Q100" s="1"/>
      <c r="R100" s="1"/>
    </row>
    <row r="101" spans="5:18" ht="18" customHeight="1">
      <c r="E101" s="74"/>
      <c r="F101" s="33"/>
      <c r="G101" s="33"/>
      <c r="H101" s="65"/>
      <c r="Q101" s="1"/>
      <c r="R101" s="1"/>
    </row>
    <row r="102" spans="5:18" ht="18" customHeight="1">
      <c r="E102" s="74"/>
      <c r="F102" s="33"/>
      <c r="G102" s="33"/>
      <c r="H102" s="65"/>
      <c r="Q102" s="1"/>
      <c r="R102" s="1"/>
    </row>
    <row r="103" spans="5:18" ht="18" customHeight="1">
      <c r="E103" s="74"/>
      <c r="F103" s="33"/>
      <c r="G103" s="33"/>
      <c r="H103" s="65"/>
      <c r="Q103" s="1"/>
      <c r="R103" s="1"/>
    </row>
    <row r="104" spans="5:18" ht="18" customHeight="1">
      <c r="E104" s="74"/>
      <c r="F104" s="33"/>
      <c r="G104" s="33"/>
      <c r="H104" s="65"/>
      <c r="Q104" s="1"/>
      <c r="R104" s="1"/>
    </row>
    <row r="105" spans="5:18" ht="18" customHeight="1">
      <c r="E105" s="74"/>
      <c r="F105" s="33"/>
      <c r="G105" s="33"/>
      <c r="H105" s="65"/>
      <c r="Q105" s="1"/>
      <c r="R105" s="1"/>
    </row>
    <row r="106" spans="5:18" ht="18" customHeight="1">
      <c r="E106" s="74"/>
      <c r="F106" s="33"/>
      <c r="G106" s="33"/>
      <c r="H106" s="65"/>
      <c r="Q106" s="1"/>
      <c r="R106" s="1"/>
    </row>
    <row r="107" spans="5:18" ht="18" customHeight="1">
      <c r="E107" s="74"/>
      <c r="F107" s="33"/>
      <c r="G107" s="33"/>
      <c r="H107" s="65"/>
      <c r="Q107" s="1"/>
      <c r="R107" s="1"/>
    </row>
    <row r="108" spans="5:18" ht="18" customHeight="1">
      <c r="E108" s="74"/>
      <c r="F108" s="33"/>
      <c r="G108" s="33"/>
      <c r="H108" s="65"/>
      <c r="Q108" s="1"/>
      <c r="R108" s="1"/>
    </row>
    <row r="109" spans="5:18" ht="18" customHeight="1">
      <c r="E109" s="74"/>
      <c r="F109" s="33"/>
      <c r="G109" s="33"/>
      <c r="H109" s="65"/>
      <c r="Q109" s="1"/>
      <c r="R109" s="1"/>
    </row>
    <row r="110" spans="5:18" ht="18" customHeight="1">
      <c r="E110" s="74"/>
      <c r="F110" s="33"/>
      <c r="G110" s="33"/>
      <c r="H110" s="65"/>
      <c r="Q110" s="1"/>
      <c r="R110" s="1"/>
    </row>
    <row r="111" spans="5:18" ht="18" customHeight="1">
      <c r="E111" s="74"/>
      <c r="F111" s="33"/>
      <c r="G111" s="33"/>
      <c r="H111" s="65"/>
      <c r="Q111" s="1"/>
      <c r="R111" s="1"/>
    </row>
    <row r="112" spans="5:18" ht="18" customHeight="1">
      <c r="E112" s="74"/>
      <c r="F112" s="33"/>
      <c r="G112" s="33"/>
      <c r="H112" s="65"/>
      <c r="Q112" s="1"/>
      <c r="R112" s="1"/>
    </row>
    <row r="113" spans="5:18" ht="18" customHeight="1">
      <c r="E113" s="74"/>
      <c r="F113" s="33"/>
      <c r="G113" s="33"/>
      <c r="H113" s="65"/>
      <c r="Q113" s="1"/>
      <c r="R113" s="1"/>
    </row>
    <row r="114" spans="5:18" ht="18" customHeight="1">
      <c r="E114" s="74"/>
      <c r="F114" s="33"/>
      <c r="G114" s="33"/>
      <c r="H114" s="65"/>
      <c r="Q114" s="1"/>
      <c r="R114" s="1"/>
    </row>
    <row r="115" spans="5:18" ht="18" customHeight="1">
      <c r="E115" s="74"/>
      <c r="F115" s="33"/>
      <c r="G115" s="33"/>
      <c r="H115" s="65"/>
      <c r="Q115" s="1"/>
      <c r="R115" s="1"/>
    </row>
    <row r="116" spans="5:18" ht="18" customHeight="1">
      <c r="E116" s="74"/>
      <c r="F116" s="33"/>
      <c r="G116" s="33"/>
      <c r="H116" s="65"/>
      <c r="Q116" s="1"/>
      <c r="R116" s="1"/>
    </row>
    <row r="117" spans="5:18" ht="18" customHeight="1">
      <c r="E117" s="74"/>
      <c r="F117" s="33"/>
      <c r="G117" s="33"/>
      <c r="H117" s="65"/>
      <c r="Q117" s="1"/>
      <c r="R117" s="1"/>
    </row>
    <row r="118" spans="5:18" ht="18" customHeight="1">
      <c r="E118" s="74"/>
      <c r="F118" s="33"/>
      <c r="G118" s="33"/>
      <c r="H118" s="65"/>
      <c r="Q118" s="1"/>
      <c r="R118" s="1"/>
    </row>
    <row r="119" spans="5:18" ht="18" customHeight="1">
      <c r="E119" s="74"/>
      <c r="F119" s="33"/>
      <c r="G119" s="33"/>
      <c r="H119" s="65"/>
      <c r="Q119" s="1"/>
      <c r="R119" s="1"/>
    </row>
  </sheetData>
  <sheetProtection/>
  <mergeCells count="4">
    <mergeCell ref="A1:B4"/>
    <mergeCell ref="C1:N4"/>
    <mergeCell ref="B5:C5"/>
    <mergeCell ref="I5:L5"/>
  </mergeCells>
  <conditionalFormatting sqref="K21 J15 B15">
    <cfRule type="cellIs" priority="16" dxfId="15" operator="equal" stopIfTrue="1">
      <formula>0</formula>
    </cfRule>
  </conditionalFormatting>
  <conditionalFormatting sqref="C27">
    <cfRule type="cellIs" priority="17" dxfId="16" operator="lessThanOr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G55">
    <cfRule type="cellIs" priority="12" dxfId="0" operator="equal" stopIfTrue="1">
      <formula>0</formula>
    </cfRule>
  </conditionalFormatting>
  <conditionalFormatting sqref="G56">
    <cfRule type="cellIs" priority="11" dxfId="0" operator="equal" stopIfTrue="1">
      <formula>0</formula>
    </cfRule>
  </conditionalFormatting>
  <conditionalFormatting sqref="H54">
    <cfRule type="cellIs" priority="10" dxfId="0" operator="equal" stopIfTrue="1">
      <formula>0</formula>
    </cfRule>
  </conditionalFormatting>
  <conditionalFormatting sqref="H55">
    <cfRule type="cellIs" priority="9" dxfId="0" operator="equal" stopIfTrue="1">
      <formula>0</formula>
    </cfRule>
  </conditionalFormatting>
  <conditionalFormatting sqref="H56">
    <cfRule type="cellIs" priority="8" dxfId="0" operator="equal" stopIfTrue="1">
      <formula>0</formula>
    </cfRule>
  </conditionalFormatting>
  <conditionalFormatting sqref="I54">
    <cfRule type="cellIs" priority="7" dxfId="0" operator="equal" stopIfTrue="1">
      <formula>0</formula>
    </cfRule>
  </conditionalFormatting>
  <conditionalFormatting sqref="J54">
    <cfRule type="cellIs" priority="6" dxfId="0" operator="equal" stopIfTrue="1">
      <formula>0</formula>
    </cfRule>
  </conditionalFormatting>
  <conditionalFormatting sqref="J56">
    <cfRule type="cellIs" priority="5" dxfId="0" operator="equal" stopIfTrue="1">
      <formula>0</formula>
    </cfRule>
  </conditionalFormatting>
  <conditionalFormatting sqref="L37">
    <cfRule type="cellIs" priority="4" dxfId="0" operator="equal" stopIfTrue="1">
      <formula>0</formula>
    </cfRule>
  </conditionalFormatting>
  <conditionalFormatting sqref="M37">
    <cfRule type="cellIs" priority="3" dxfId="0" operator="equal" stopIfTrue="1">
      <formula>0</formula>
    </cfRule>
  </conditionalFormatting>
  <conditionalFormatting sqref="L55">
    <cfRule type="cellIs" priority="2" dxfId="0" operator="equal" stopIfTrue="1">
      <formula>0</formula>
    </cfRule>
  </conditionalFormatting>
  <conditionalFormatting sqref="M55">
    <cfRule type="cellIs" priority="1" dxfId="0" operator="equal" stopIfTrue="1">
      <formula>0</formula>
    </cfRule>
  </conditionalFormatting>
  <dataValidations count="9">
    <dataValidation type="whole" allowBlank="1" showInputMessage="1" showErrorMessage="1" errorTitle="Dept ID" error="Dept must be in the 5XXXXXX range." sqref="B13 L13 D13">
      <formula1>5000000</formula1>
      <formula2>5999999</formula2>
    </dataValidation>
    <dataValidation type="whole" allowBlank="1" showInputMessage="1" showErrorMessage="1" errorTitle="Account" error="Account must in the 5XXXX - 8XXXX range.&#10;" sqref="L14 J14 D14">
      <formula1>50000</formula1>
      <formula2>89999</formula2>
    </dataValidation>
    <dataValidation type="whole" allowBlank="1" showInputMessage="1" showErrorMessage="1" errorTitle="Class" error="Class must be in the XX range." sqref="D15 L15">
      <formula1>0</formula1>
      <formula2>99</formula2>
    </dataValidation>
    <dataValidation type="whole" allowBlank="1" showInputMessage="1" showErrorMessage="1" errorTitle="Program" error="Program must be in the 5XXXX range." sqref="B17 L17 D17">
      <formula1>50000</formula1>
      <formula2>59999</formula2>
    </dataValidation>
    <dataValidation type="whole" allowBlank="1" showInputMessage="1" showErrorMessage="1" errorTitle="Project" error="Project must be in the 5XXXXXX range." sqref="D18:D19 L18:L19 B18">
      <formula1>5000000</formula1>
      <formula2>5999999</formula2>
    </dataValidation>
    <dataValidation type="whole" allowBlank="1" showInputMessage="1" showErrorMessage="1" errorTitle="Position Number" error="Position Number must be in the XXXXXXXX range." sqref="I7:J7 B7">
      <formula1>0</formula1>
      <formula2>99999999</formula2>
    </dataValidation>
    <dataValidation type="textLength" operator="equal" allowBlank="1" showInputMessage="1" showErrorMessage="1" errorTitle="Class" error="Class must be in the XX range." sqref="J15 B15">
      <formula1>2</formula1>
    </dataValidation>
    <dataValidation type="whole" allowBlank="1" showInputMessage="1" showErrorMessage="1" errorTitle="Account" error="Account must in the 5XXXX - 8XXXX range.&#10;" sqref="B14">
      <formula1>40000</formula1>
      <formula2>89999</formula2>
    </dataValidation>
    <dataValidation type="whole" allowBlank="1" showInputMessage="1" showErrorMessage="1" errorTitle="10 digit Acct ID" error="Acct ID must be in the 5XXXXXXXXX range." sqref="B19">
      <formula1>5000000000</formula1>
      <formula2>5999999999</formula2>
    </dataValidation>
  </dataValidations>
  <printOptions horizontalCentered="1"/>
  <pageMargins left="0" right="0" top="0" bottom="0" header="0" footer="0"/>
  <pageSetup fitToHeight="1" fitToWidth="1" horizontalDpi="600" verticalDpi="600" orientation="landscape" scale="77" r:id="rId2"/>
  <rowBreaks count="1" manualBreakCount="1">
    <brk id="58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OUTMAN</dc:creator>
  <cp:keywords/>
  <dc:description/>
  <cp:lastModifiedBy>Corey James Watson</cp:lastModifiedBy>
  <cp:lastPrinted>2023-04-05T19:51:17Z</cp:lastPrinted>
  <dcterms:created xsi:type="dcterms:W3CDTF">2007-01-10T20:20:10Z</dcterms:created>
  <dcterms:modified xsi:type="dcterms:W3CDTF">2024-06-21T13:30:32Z</dcterms:modified>
  <cp:category/>
  <cp:version/>
  <cp:contentType/>
  <cp:contentStatus/>
</cp:coreProperties>
</file>