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835" windowHeight="10770" activeTab="0"/>
  </bookViews>
  <sheets>
    <sheet name="PM DEPARTMENTAL" sheetId="1" r:id="rId1"/>
  </sheets>
  <definedNames>
    <definedName name="_xlnm.Print_Area" localSheetId="0">'PM DEPARTMENTAL'!$B$1:$O$59</definedName>
  </definedNames>
  <calcPr fullCalcOnLoad="1"/>
</workbook>
</file>

<file path=xl/sharedStrings.xml><?xml version="1.0" encoding="utf-8"?>
<sst xmlns="http://schemas.openxmlformats.org/spreadsheetml/2006/main" count="124" uniqueCount="54">
  <si>
    <t>ENTERED BY:</t>
  </si>
  <si>
    <t>PH:</t>
  </si>
  <si>
    <t>ADDRESS:</t>
  </si>
  <si>
    <t>DATE:</t>
  </si>
  <si>
    <t>From:</t>
  </si>
  <si>
    <t>To:</t>
  </si>
  <si>
    <t>Position No.</t>
  </si>
  <si>
    <t>Last Name</t>
  </si>
  <si>
    <t>First Name</t>
  </si>
  <si>
    <t>EMPLID</t>
  </si>
  <si>
    <t>PeopleSoft Chartfields:</t>
  </si>
  <si>
    <t>PeopleSoft Chartfields</t>
  </si>
  <si>
    <t>Dept ID</t>
  </si>
  <si>
    <t>Account</t>
  </si>
  <si>
    <t>Class</t>
  </si>
  <si>
    <t>Fund</t>
  </si>
  <si>
    <t>Program</t>
  </si>
  <si>
    <t>Project</t>
  </si>
  <si>
    <t>Amount to be Transferred:</t>
  </si>
  <si>
    <t>Corresponding Benefit Rate:</t>
  </si>
  <si>
    <t>Corresponding Benefit Amt:</t>
  </si>
  <si>
    <t>Benefit Shortage from Department:</t>
  </si>
  <si>
    <t>Benefit Shortage from Central:</t>
  </si>
  <si>
    <t>Cost Share PM Form
Reallocation Description:</t>
  </si>
  <si>
    <t>10 digit Acct ID</t>
  </si>
  <si>
    <t>Return Benefit Savings</t>
  </si>
  <si>
    <t>Comp</t>
  </si>
  <si>
    <t>Fringe</t>
  </si>
  <si>
    <t>From Total</t>
  </si>
  <si>
    <t>External 70400:</t>
  </si>
  <si>
    <t>Acct ID</t>
  </si>
  <si>
    <t>Position</t>
  </si>
  <si>
    <t>From</t>
  </si>
  <si>
    <t>To</t>
  </si>
  <si>
    <t xml:space="preserve">Dept </t>
  </si>
  <si>
    <t>Acct</t>
  </si>
  <si>
    <t>From Comp</t>
  </si>
  <si>
    <t>From Fringe</t>
  </si>
  <si>
    <t>Total:</t>
  </si>
  <si>
    <t>Comp+Fringe</t>
  </si>
  <si>
    <t>Position #</t>
  </si>
  <si>
    <t>Dept</t>
  </si>
  <si>
    <t>Prog</t>
  </si>
  <si>
    <t>Proj</t>
  </si>
  <si>
    <t>n/a</t>
  </si>
  <si>
    <t>rev. 8/26/15</t>
  </si>
  <si>
    <t>PM transfer to External Position:</t>
  </si>
  <si>
    <t>Input Total:</t>
  </si>
  <si>
    <t>CheckOFF:</t>
  </si>
  <si>
    <t>Excludes Benefit Return to Central:</t>
  </si>
  <si>
    <t>Includes Benefit Return to Central:</t>
  </si>
  <si>
    <t>Amount</t>
  </si>
  <si>
    <t>PM Transfer to Cost Share</t>
  </si>
  <si>
    <t>Benefit Paid by Central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</si>
</sst>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\-\ #######"/>
    <numFmt numFmtId="166" formatCode="\-\ #,##0.00"/>
    <numFmt numFmtId="167" formatCode="00"/>
    <numFmt numFmtId="168" formatCode="00000000"/>
    <numFmt numFmtId="169" formatCode="0000000"/>
    <numFmt numFmtId="170" formatCode=".0000"/>
    <numFmt numFmtId="171" formatCode=".00"/>
    <numFmt numFmtId="172" formatCode="0.0000%"/>
    <numFmt numFmtId="173" formatCode="\5####;\7####;\8####"/>
    <numFmt numFmtId="174" formatCode="#####"/>
    <numFmt numFmtId="175" formatCode="##"/>
    <numFmt numFmtId="176" formatCode="00000"/>
    <numFmt numFmtId="177" formatCode="\70000"/>
    <numFmt numFmtId="178" formatCode="\7####"/>
    <numFmt numFmtId="179" formatCode="\50000"/>
    <numFmt numFmtId="180" formatCode="#"/>
    <numFmt numFmtId="181" formatCode="#######"/>
    <numFmt numFmtId="182" formatCode="\'##"/>
    <numFmt numFmtId="183" formatCode="#0"/>
    <numFmt numFmtId="184" formatCode="0#"/>
    <numFmt numFmtId="185" formatCode="__"/>
    <numFmt numFmtId="186" formatCode="[$-409]dddd\,\ mmmm\ dd\,\ yyyy"/>
    <numFmt numFmtId="187" formatCode="[$-409]h:mm:ss\ AM/PM"/>
    <numFmt numFmtId="188" formatCode="0000"/>
    <numFmt numFmtId="189" formatCode="#,##0.00000000000_);[Red]\(#,##0.0000000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[$$-409]* #,##0.00_);_([$$-409]* \(#,##0.00\);_([$$-409]* &quot;-&quot;??_);_(@_)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E+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/>
      <protection locked="0"/>
    </xf>
    <xf numFmtId="168" fontId="12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169" fontId="12" fillId="0" borderId="0" xfId="0" applyNumberFormat="1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176" fontId="12" fillId="0" borderId="0" xfId="0" applyNumberFormat="1" applyFont="1" applyBorder="1" applyAlignment="1" applyProtection="1">
      <alignment horizontal="left"/>
      <protection locked="0"/>
    </xf>
    <xf numFmtId="167" fontId="12" fillId="0" borderId="0" xfId="0" applyNumberFormat="1" applyFont="1" applyBorder="1" applyAlignment="1" applyProtection="1">
      <alignment horizontal="left"/>
      <protection locked="0"/>
    </xf>
    <xf numFmtId="169" fontId="12" fillId="0" borderId="0" xfId="0" applyNumberFormat="1" applyFont="1" applyBorder="1" applyAlignment="1" applyProtection="1">
      <alignment horizontal="left" vertical="center" wrapText="1"/>
      <protection locked="0"/>
    </xf>
    <xf numFmtId="3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4" fontId="8" fillId="0" borderId="14" xfId="0" applyNumberFormat="1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4" fontId="49" fillId="0" borderId="12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/>
    </xf>
    <xf numFmtId="40" fontId="6" fillId="0" borderId="0" xfId="0" applyNumberFormat="1" applyFont="1" applyAlignment="1" applyProtection="1">
      <alignment horizontal="right"/>
      <protection/>
    </xf>
    <xf numFmtId="40" fontId="8" fillId="0" borderId="0" xfId="0" applyNumberFormat="1" applyFont="1" applyAlignment="1" applyProtection="1">
      <alignment horizontal="right"/>
      <protection/>
    </xf>
    <xf numFmtId="40" fontId="12" fillId="0" borderId="0" xfId="0" applyNumberFormat="1" applyFont="1" applyAlignment="1" applyProtection="1">
      <alignment horizontal="right"/>
      <protection/>
    </xf>
    <xf numFmtId="40" fontId="13" fillId="0" borderId="0" xfId="0" applyNumberFormat="1" applyFont="1" applyAlignment="1" applyProtection="1">
      <alignment horizontal="right"/>
      <protection/>
    </xf>
    <xf numFmtId="40" fontId="6" fillId="0" borderId="0" xfId="0" applyNumberFormat="1" applyFont="1" applyBorder="1" applyAlignment="1" applyProtection="1">
      <alignment horizontal="right"/>
      <protection/>
    </xf>
    <xf numFmtId="40" fontId="1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68" fontId="12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69" fontId="12" fillId="0" borderId="0" xfId="0" applyNumberFormat="1" applyFont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6" borderId="17" xfId="0" applyFont="1" applyFill="1" applyBorder="1" applyAlignment="1" applyProtection="1">
      <alignment/>
      <protection/>
    </xf>
    <xf numFmtId="0" fontId="8" fillId="19" borderId="17" xfId="0" applyFont="1" applyFill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68" fontId="8" fillId="0" borderId="12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0" fontId="7" fillId="12" borderId="12" xfId="0" applyFont="1" applyFill="1" applyBorder="1" applyAlignment="1" applyProtection="1">
      <alignment/>
      <protection/>
    </xf>
    <xf numFmtId="0" fontId="7" fillId="17" borderId="17" xfId="0" applyFont="1" applyFill="1" applyBorder="1" applyAlignment="1" applyProtection="1">
      <alignment/>
      <protection/>
    </xf>
    <xf numFmtId="0" fontId="13" fillId="17" borderId="10" xfId="0" applyFont="1" applyFill="1" applyBorder="1" applyAlignment="1" applyProtection="1">
      <alignment/>
      <protection locked="0"/>
    </xf>
    <xf numFmtId="0" fontId="6" fillId="17" borderId="0" xfId="0" applyFont="1" applyFill="1" applyBorder="1" applyAlignment="1" applyProtection="1">
      <alignment/>
      <protection locked="0"/>
    </xf>
    <xf numFmtId="0" fontId="13" fillId="33" borderId="17" xfId="0" applyFont="1" applyFill="1" applyBorder="1" applyAlignment="1" applyProtection="1">
      <alignment/>
      <protection locked="0"/>
    </xf>
    <xf numFmtId="0" fontId="13" fillId="33" borderId="12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13" fillId="34" borderId="17" xfId="0" applyFont="1" applyFill="1" applyBorder="1" applyAlignment="1" applyProtection="1">
      <alignment/>
      <protection locked="0"/>
    </xf>
    <xf numFmtId="0" fontId="6" fillId="34" borderId="12" xfId="0" applyFont="1" applyFill="1" applyBorder="1" applyAlignment="1" applyProtection="1">
      <alignment/>
      <protection locked="0"/>
    </xf>
    <xf numFmtId="0" fontId="7" fillId="34" borderId="17" xfId="0" applyFont="1" applyFill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/>
    </xf>
    <xf numFmtId="169" fontId="8" fillId="0" borderId="0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left" vertical="center" wrapText="1"/>
      <protection locked="0"/>
    </xf>
    <xf numFmtId="3" fontId="4" fillId="19" borderId="0" xfId="0" applyNumberFormat="1" applyFont="1" applyFill="1" applyBorder="1" applyAlignment="1" applyProtection="1">
      <alignment horizontal="left"/>
      <protection locked="0"/>
    </xf>
    <xf numFmtId="3" fontId="4" fillId="6" borderId="0" xfId="0" applyNumberFormat="1" applyFont="1" applyFill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 applyProtection="1">
      <alignment horizontal="left" vertical="center" wrapText="1"/>
      <protection locked="0"/>
    </xf>
    <xf numFmtId="3" fontId="8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/>
    </xf>
    <xf numFmtId="3" fontId="7" fillId="34" borderId="12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3" fontId="7" fillId="17" borderId="12" xfId="0" applyNumberFormat="1" applyFont="1" applyFill="1" applyBorder="1" applyAlignment="1" applyProtection="1">
      <alignment/>
      <protection/>
    </xf>
    <xf numFmtId="3" fontId="7" fillId="6" borderId="12" xfId="0" applyNumberFormat="1" applyFont="1" applyFill="1" applyBorder="1" applyAlignment="1" applyProtection="1">
      <alignment/>
      <protection/>
    </xf>
    <xf numFmtId="3" fontId="8" fillId="19" borderId="12" xfId="0" applyNumberFormat="1" applyFont="1" applyFill="1" applyBorder="1" applyAlignment="1" applyProtection="1">
      <alignment/>
      <protection/>
    </xf>
    <xf numFmtId="3" fontId="49" fillId="17" borderId="0" xfId="0" applyNumberFormat="1" applyFont="1" applyFill="1" applyBorder="1" applyAlignment="1" applyProtection="1">
      <alignment horizontal="left"/>
      <protection locked="0"/>
    </xf>
    <xf numFmtId="3" fontId="49" fillId="33" borderId="12" xfId="0" applyNumberFormat="1" applyFont="1" applyFill="1" applyBorder="1" applyAlignment="1" applyProtection="1">
      <alignment horizontal="left"/>
      <protection locked="0"/>
    </xf>
    <xf numFmtId="169" fontId="1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168" fontId="8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left"/>
      <protection/>
    </xf>
    <xf numFmtId="167" fontId="8" fillId="0" borderId="0" xfId="0" applyNumberFormat="1" applyFont="1" applyBorder="1" applyAlignment="1" applyProtection="1">
      <alignment horizontal="left"/>
      <protection/>
    </xf>
    <xf numFmtId="3" fontId="8" fillId="0" borderId="11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4" fillId="0" borderId="13" xfId="44" applyNumberFormat="1" applyFont="1" applyBorder="1" applyAlignment="1" applyProtection="1">
      <alignment horizontal="left"/>
      <protection/>
    </xf>
    <xf numFmtId="1" fontId="12" fillId="0" borderId="0" xfId="44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 wrapText="1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3" fontId="12" fillId="0" borderId="0" xfId="0" applyNumberFormat="1" applyFont="1" applyBorder="1" applyAlignment="1" applyProtection="1">
      <alignment horizontal="left" vertical="center" wrapText="1"/>
      <protection locked="0"/>
    </xf>
    <xf numFmtId="3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168" fontId="8" fillId="0" borderId="12" xfId="0" applyNumberFormat="1" applyFont="1" applyBorder="1" applyAlignment="1" applyProtection="1">
      <alignment horizontal="left"/>
      <protection/>
    </xf>
    <xf numFmtId="168" fontId="8" fillId="0" borderId="0" xfId="0" applyNumberFormat="1" applyFont="1" applyAlignment="1" applyProtection="1">
      <alignment horizontal="left"/>
      <protection/>
    </xf>
    <xf numFmtId="168" fontId="7" fillId="0" borderId="13" xfId="0" applyNumberFormat="1" applyFont="1" applyBorder="1" applyAlignment="1" applyProtection="1">
      <alignment horizontal="left"/>
      <protection/>
    </xf>
    <xf numFmtId="38" fontId="8" fillId="0" borderId="0" xfId="0" applyNumberFormat="1" applyFont="1" applyBorder="1" applyAlignment="1" applyProtection="1">
      <alignment horizontal="left"/>
      <protection/>
    </xf>
    <xf numFmtId="38" fontId="7" fillId="12" borderId="12" xfId="0" applyNumberFormat="1" applyFont="1" applyFill="1" applyBorder="1" applyAlignment="1" applyProtection="1">
      <alignment horizontal="left"/>
      <protection/>
    </xf>
    <xf numFmtId="3" fontId="12" fillId="6" borderId="0" xfId="0" applyNumberFormat="1" applyFont="1" applyFill="1" applyBorder="1" applyAlignment="1" applyProtection="1">
      <alignment horizontal="left"/>
      <protection locked="0"/>
    </xf>
    <xf numFmtId="167" fontId="8" fillId="0" borderId="12" xfId="0" applyNumberFormat="1" applyFont="1" applyBorder="1" applyAlignment="1" applyProtection="1">
      <alignment horizontal="left"/>
      <protection/>
    </xf>
    <xf numFmtId="167" fontId="8" fillId="0" borderId="0" xfId="0" applyNumberFormat="1" applyFont="1" applyAlignment="1" applyProtection="1">
      <alignment horizontal="left"/>
      <protection/>
    </xf>
    <xf numFmtId="167" fontId="7" fillId="0" borderId="13" xfId="0" applyNumberFormat="1" applyFont="1" applyBorder="1" applyAlignment="1" applyProtection="1">
      <alignment horizontal="left"/>
      <protection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8" fillId="0" borderId="0" xfId="0" applyNumberFormat="1" applyFont="1" applyBorder="1" applyAlignment="1" applyProtection="1">
      <alignment horizontal="left"/>
      <protection/>
    </xf>
    <xf numFmtId="3" fontId="49" fillId="34" borderId="12" xfId="0" applyNumberFormat="1" applyFont="1" applyFill="1" applyBorder="1" applyAlignment="1" applyProtection="1">
      <alignment horizontal="left"/>
      <protection locked="0"/>
    </xf>
    <xf numFmtId="1" fontId="12" fillId="0" borderId="12" xfId="44" applyNumberFormat="1" applyFont="1" applyBorder="1" applyAlignment="1" applyProtection="1">
      <alignment horizontal="left"/>
      <protection/>
    </xf>
    <xf numFmtId="169" fontId="12" fillId="0" borderId="12" xfId="0" applyNumberFormat="1" applyFont="1" applyBorder="1" applyAlignment="1" applyProtection="1">
      <alignment horizontal="left"/>
      <protection/>
    </xf>
    <xf numFmtId="176" fontId="8" fillId="0" borderId="12" xfId="0" applyNumberFormat="1" applyFont="1" applyBorder="1" applyAlignment="1" applyProtection="1">
      <alignment horizontal="left"/>
      <protection/>
    </xf>
    <xf numFmtId="10" fontId="4" fillId="0" borderId="19" xfId="0" applyNumberFormat="1" applyFont="1" applyBorder="1" applyAlignment="1" applyProtection="1">
      <alignment horizontal="left"/>
      <protection locked="0"/>
    </xf>
    <xf numFmtId="10" fontId="4" fillId="0" borderId="19" xfId="0" applyNumberFormat="1" applyFont="1" applyBorder="1" applyAlignment="1" applyProtection="1">
      <alignment horizontal="left" vertical="center" wrapText="1"/>
      <protection locked="0"/>
    </xf>
    <xf numFmtId="0" fontId="8" fillId="35" borderId="20" xfId="0" applyFont="1" applyFill="1" applyBorder="1" applyAlignment="1" applyProtection="1">
      <alignment horizontal="left" vertical="center" wrapText="1"/>
      <protection locked="0"/>
    </xf>
    <xf numFmtId="168" fontId="12" fillId="35" borderId="19" xfId="0" applyNumberFormat="1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169" fontId="12" fillId="35" borderId="19" xfId="0" applyNumberFormat="1" applyFont="1" applyFill="1" applyBorder="1" applyAlignment="1" applyProtection="1">
      <alignment horizontal="left"/>
      <protection locked="0"/>
    </xf>
    <xf numFmtId="176" fontId="12" fillId="35" borderId="19" xfId="0" applyNumberFormat="1" applyFont="1" applyFill="1" applyBorder="1" applyAlignment="1" applyProtection="1">
      <alignment horizontal="left"/>
      <protection locked="0"/>
    </xf>
    <xf numFmtId="49" fontId="12" fillId="35" borderId="19" xfId="0" applyNumberFormat="1" applyFont="1" applyFill="1" applyBorder="1" applyAlignment="1" applyProtection="1">
      <alignment horizontal="left"/>
      <protection locked="0"/>
    </xf>
    <xf numFmtId="167" fontId="12" fillId="35" borderId="19" xfId="0" applyNumberFormat="1" applyFont="1" applyFill="1" applyBorder="1" applyAlignment="1" applyProtection="1">
      <alignment horizontal="left"/>
      <protection locked="0"/>
    </xf>
    <xf numFmtId="4" fontId="4" fillId="0" borderId="19" xfId="0" applyNumberFormat="1" applyFont="1" applyBorder="1" applyAlignment="1" applyProtection="1">
      <alignment horizontal="left"/>
      <protection locked="0"/>
    </xf>
    <xf numFmtId="4" fontId="12" fillId="0" borderId="0" xfId="44" applyNumberFormat="1" applyFont="1" applyBorder="1" applyAlignment="1" applyProtection="1">
      <alignment horizontal="left"/>
      <protection/>
    </xf>
    <xf numFmtId="4" fontId="12" fillId="0" borderId="0" xfId="44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 horizontal="left" vertical="top" wrapText="1"/>
      <protection locked="0"/>
    </xf>
    <xf numFmtId="0" fontId="0" fillId="35" borderId="13" xfId="0" applyFill="1" applyBorder="1" applyAlignment="1" applyProtection="1">
      <alignment vertical="top" wrapText="1"/>
      <protection locked="0"/>
    </xf>
    <xf numFmtId="0" fontId="0" fillId="35" borderId="18" xfId="0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11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2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8" fillId="35" borderId="21" xfId="0" applyFont="1" applyFill="1" applyBorder="1" applyAlignment="1" applyProtection="1">
      <alignment horizontal="left"/>
      <protection locked="0"/>
    </xf>
    <xf numFmtId="0" fontId="0" fillId="35" borderId="15" xfId="0" applyFont="1" applyFill="1" applyBorder="1" applyAlignment="1" applyProtection="1">
      <alignment horizontal="left"/>
      <protection locked="0"/>
    </xf>
    <xf numFmtId="0" fontId="8" fillId="35" borderId="17" xfId="0" applyFont="1" applyFill="1" applyBorder="1" applyAlignment="1" applyProtection="1">
      <alignment horizontal="left" vertical="center"/>
      <protection locked="0"/>
    </xf>
    <xf numFmtId="0" fontId="0" fillId="35" borderId="12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20"/>
  <sheetViews>
    <sheetView tabSelected="1" zoomScale="70" zoomScaleNormal="70" zoomScalePageLayoutView="0" workbookViewId="0" topLeftCell="A1">
      <selection activeCell="E10" sqref="E10"/>
    </sheetView>
  </sheetViews>
  <sheetFormatPr defaultColWidth="9.140625" defaultRowHeight="18" customHeight="1"/>
  <cols>
    <col min="1" max="1" width="3.140625" style="33" customWidth="1"/>
    <col min="2" max="2" width="16.28125" style="33" customWidth="1"/>
    <col min="3" max="3" width="19.00390625" style="33" customWidth="1"/>
    <col min="4" max="4" width="15.57421875" style="33" customWidth="1"/>
    <col min="5" max="5" width="12.7109375" style="33" customWidth="1"/>
    <col min="6" max="6" width="14.00390625" style="124" customWidth="1"/>
    <col min="7" max="7" width="11.7109375" style="33" hidden="1" customWidth="1"/>
    <col min="8" max="8" width="13.57421875" style="33" customWidth="1"/>
    <col min="9" max="9" width="11.140625" style="133" customWidth="1"/>
    <col min="10" max="10" width="13.8515625" style="124" customWidth="1"/>
    <col min="11" max="11" width="13.421875" style="124" customWidth="1"/>
    <col min="12" max="12" width="15.00390625" style="124" customWidth="1"/>
    <col min="13" max="13" width="8.8515625" style="33" customWidth="1"/>
    <col min="14" max="14" width="10.28125" style="33" customWidth="1"/>
    <col min="15" max="15" width="11.8515625" style="33" customWidth="1"/>
    <col min="16" max="16" width="9.140625" style="33" customWidth="1"/>
    <col min="17" max="17" width="23.28125" style="33" hidden="1" customWidth="1"/>
    <col min="18" max="19" width="18.00390625" style="54" hidden="1" customWidth="1"/>
    <col min="20" max="20" width="11.28125" style="33" hidden="1" customWidth="1"/>
    <col min="21" max="21" width="11.00390625" style="33" hidden="1" customWidth="1"/>
    <col min="22" max="22" width="11.28125" style="33" hidden="1" customWidth="1"/>
    <col min="23" max="25" width="0" style="33" hidden="1" customWidth="1"/>
    <col min="26" max="16384" width="9.140625" style="33" customWidth="1"/>
  </cols>
  <sheetData>
    <row r="1" ht="6" customHeight="1" thickBot="1"/>
    <row r="2" spans="2:19" s="151" customFormat="1" ht="18" customHeight="1">
      <c r="B2" s="173" t="s">
        <v>23</v>
      </c>
      <c r="C2" s="174"/>
      <c r="D2" s="177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9"/>
      <c r="R2" s="53"/>
      <c r="S2" s="53"/>
    </row>
    <row r="3" spans="2:19" s="151" customFormat="1" ht="18" customHeight="1">
      <c r="B3" s="175"/>
      <c r="C3" s="176"/>
      <c r="D3" s="18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  <c r="R3" s="53"/>
      <c r="S3" s="53"/>
    </row>
    <row r="4" spans="2:19" s="42" customFormat="1" ht="5.25" customHeight="1">
      <c r="B4" s="175"/>
      <c r="C4" s="176"/>
      <c r="D4" s="180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2"/>
      <c r="R4" s="53"/>
      <c r="S4" s="53"/>
    </row>
    <row r="5" spans="2:19" s="42" customFormat="1" ht="0.75" customHeight="1" thickBot="1">
      <c r="B5" s="175"/>
      <c r="C5" s="176"/>
      <c r="D5" s="183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5"/>
      <c r="R5" s="53"/>
      <c r="S5" s="53"/>
    </row>
    <row r="6" spans="2:15" ht="25.5" customHeight="1" thickBot="1">
      <c r="B6" s="1" t="s">
        <v>0</v>
      </c>
      <c r="C6" s="186"/>
      <c r="D6" s="187"/>
      <c r="E6" s="2" t="s">
        <v>1</v>
      </c>
      <c r="F6" s="162"/>
      <c r="G6" s="3"/>
      <c r="H6" s="3"/>
      <c r="I6" s="127" t="s">
        <v>2</v>
      </c>
      <c r="J6" s="188"/>
      <c r="K6" s="189"/>
      <c r="L6" s="189"/>
      <c r="M6" s="187"/>
      <c r="N6" s="40" t="s">
        <v>3</v>
      </c>
      <c r="O6" s="49">
        <f ca="1">TODAY()</f>
        <v>44088</v>
      </c>
    </row>
    <row r="7" spans="2:19" s="43" customFormat="1" ht="18" customHeight="1">
      <c r="B7" s="41" t="s">
        <v>4</v>
      </c>
      <c r="C7" s="4"/>
      <c r="D7" s="5"/>
      <c r="E7" s="5"/>
      <c r="F7" s="136"/>
      <c r="G7" s="6"/>
      <c r="H7" s="6"/>
      <c r="I7" s="12"/>
      <c r="J7" s="15" t="s">
        <v>5</v>
      </c>
      <c r="K7" s="137"/>
      <c r="L7" s="137"/>
      <c r="M7" s="7"/>
      <c r="N7" s="7"/>
      <c r="O7" s="9"/>
      <c r="R7" s="55"/>
      <c r="S7" s="55"/>
    </row>
    <row r="8" spans="2:19" s="43" customFormat="1" ht="18" customHeight="1">
      <c r="B8" s="14" t="s">
        <v>6</v>
      </c>
      <c r="C8" s="163"/>
      <c r="D8" s="11"/>
      <c r="E8" s="11"/>
      <c r="F8" s="137"/>
      <c r="G8" s="8"/>
      <c r="H8" s="8"/>
      <c r="I8" s="12"/>
      <c r="J8" s="12"/>
      <c r="K8" s="10"/>
      <c r="L8" s="137"/>
      <c r="M8" s="7"/>
      <c r="N8" s="7"/>
      <c r="O8" s="9"/>
      <c r="R8" s="55"/>
      <c r="S8" s="55"/>
    </row>
    <row r="9" spans="2:19" s="43" customFormat="1" ht="18" customHeight="1">
      <c r="B9" s="14" t="s">
        <v>7</v>
      </c>
      <c r="C9" s="164"/>
      <c r="D9" s="11"/>
      <c r="E9" s="11"/>
      <c r="F9" s="137"/>
      <c r="G9" s="8"/>
      <c r="H9" s="8"/>
      <c r="I9" s="12"/>
      <c r="J9" s="12"/>
      <c r="K9" s="12"/>
      <c r="L9" s="137"/>
      <c r="M9" s="7"/>
      <c r="N9" s="7"/>
      <c r="O9" s="9"/>
      <c r="R9" s="55"/>
      <c r="S9" s="55"/>
    </row>
    <row r="10" spans="2:19" s="43" customFormat="1" ht="18" customHeight="1">
      <c r="B10" s="14" t="s">
        <v>8</v>
      </c>
      <c r="C10" s="164"/>
      <c r="D10" s="11"/>
      <c r="E10" s="11"/>
      <c r="F10" s="137"/>
      <c r="G10" s="8"/>
      <c r="H10" s="8"/>
      <c r="I10" s="12"/>
      <c r="J10" s="12"/>
      <c r="K10" s="12"/>
      <c r="L10" s="137"/>
      <c r="M10" s="7"/>
      <c r="N10" s="7"/>
      <c r="O10" s="9"/>
      <c r="R10" s="55"/>
      <c r="S10" s="55"/>
    </row>
    <row r="11" spans="2:19" s="43" customFormat="1" ht="18" customHeight="1">
      <c r="B11" s="14" t="s">
        <v>9</v>
      </c>
      <c r="C11" s="165"/>
      <c r="D11" s="11"/>
      <c r="E11" s="11"/>
      <c r="F11" s="137"/>
      <c r="G11" s="8"/>
      <c r="H11" s="8"/>
      <c r="I11" s="12"/>
      <c r="J11" s="12"/>
      <c r="K11" s="13"/>
      <c r="L11" s="137"/>
      <c r="M11" s="7"/>
      <c r="N11" s="7"/>
      <c r="O11" s="9"/>
      <c r="R11" s="55"/>
      <c r="S11" s="55"/>
    </row>
    <row r="12" spans="2:19" s="43" customFormat="1" ht="9.75" customHeight="1">
      <c r="B12" s="14"/>
      <c r="C12" s="13"/>
      <c r="D12" s="11"/>
      <c r="E12" s="11"/>
      <c r="F12" s="137"/>
      <c r="G12" s="8"/>
      <c r="H12" s="8"/>
      <c r="I12" s="12"/>
      <c r="J12" s="12"/>
      <c r="K12" s="13"/>
      <c r="L12" s="137"/>
      <c r="M12" s="7"/>
      <c r="N12" s="7"/>
      <c r="O12" s="9"/>
      <c r="R12" s="55"/>
      <c r="S12" s="55"/>
    </row>
    <row r="13" spans="2:25" s="43" customFormat="1" ht="18" customHeight="1">
      <c r="B13" s="41" t="s">
        <v>10</v>
      </c>
      <c r="C13" s="13"/>
      <c r="D13" s="15"/>
      <c r="E13" s="11"/>
      <c r="F13" s="137"/>
      <c r="G13" s="8"/>
      <c r="H13" s="8"/>
      <c r="I13" s="12"/>
      <c r="J13" s="15" t="s">
        <v>11</v>
      </c>
      <c r="K13" s="13"/>
      <c r="L13" s="15"/>
      <c r="M13" s="7"/>
      <c r="N13" s="7"/>
      <c r="O13" s="9"/>
      <c r="Q13" s="47" t="s">
        <v>25</v>
      </c>
      <c r="R13" s="55"/>
      <c r="S13" s="55"/>
      <c r="U13" s="43" t="s">
        <v>31</v>
      </c>
      <c r="V13" s="43" t="s">
        <v>30</v>
      </c>
      <c r="W13" s="43" t="s">
        <v>34</v>
      </c>
      <c r="X13" s="43" t="s">
        <v>35</v>
      </c>
      <c r="Y13" s="43" t="s">
        <v>14</v>
      </c>
    </row>
    <row r="14" spans="2:22" s="43" customFormat="1" ht="18" customHeight="1">
      <c r="B14" s="14" t="s">
        <v>12</v>
      </c>
      <c r="C14" s="165"/>
      <c r="D14" s="7"/>
      <c r="E14" s="13"/>
      <c r="F14" s="137"/>
      <c r="G14" s="8"/>
      <c r="H14" s="8"/>
      <c r="I14" s="12"/>
      <c r="J14" s="12"/>
      <c r="K14" s="13"/>
      <c r="L14" s="12"/>
      <c r="M14" s="13"/>
      <c r="N14" s="7"/>
      <c r="O14" s="9"/>
      <c r="Q14" s="46" t="s">
        <v>26</v>
      </c>
      <c r="R14" s="55">
        <f>+D28/(1+D23)</f>
        <v>0</v>
      </c>
      <c r="S14" s="55"/>
      <c r="U14" s="60"/>
      <c r="V14" s="62"/>
    </row>
    <row r="15" spans="2:22" s="43" customFormat="1" ht="18" customHeight="1">
      <c r="B15" s="14" t="s">
        <v>13</v>
      </c>
      <c r="C15" s="166"/>
      <c r="D15" s="7"/>
      <c r="E15" s="16"/>
      <c r="F15" s="137"/>
      <c r="G15" s="8"/>
      <c r="H15" s="8"/>
      <c r="I15" s="12"/>
      <c r="J15" s="12" t="s">
        <v>13</v>
      </c>
      <c r="K15" s="166"/>
      <c r="L15" s="12"/>
      <c r="M15" s="16"/>
      <c r="N15" s="7"/>
      <c r="O15" s="9"/>
      <c r="Q15" s="52" t="s">
        <v>27</v>
      </c>
      <c r="R15" s="55">
        <f>+R14*D23</f>
        <v>0</v>
      </c>
      <c r="S15" s="55"/>
      <c r="T15" s="43" t="s">
        <v>33</v>
      </c>
      <c r="U15" s="61">
        <v>22902</v>
      </c>
      <c r="V15" s="43">
        <v>5000879364</v>
      </c>
    </row>
    <row r="16" spans="2:19" s="43" customFormat="1" ht="18" customHeight="1">
      <c r="B16" s="14" t="s">
        <v>14</v>
      </c>
      <c r="C16" s="167"/>
      <c r="D16" s="7"/>
      <c r="E16" s="17"/>
      <c r="F16" s="137"/>
      <c r="G16" s="8"/>
      <c r="H16" s="8"/>
      <c r="I16" s="12"/>
      <c r="J16" s="12" t="s">
        <v>14</v>
      </c>
      <c r="K16" s="167"/>
      <c r="L16" s="12"/>
      <c r="M16" s="17"/>
      <c r="N16" s="7"/>
      <c r="O16" s="9"/>
      <c r="R16" s="55">
        <f>+R15+R14</f>
        <v>0</v>
      </c>
      <c r="S16" s="55"/>
    </row>
    <row r="17" spans="2:19" s="43" customFormat="1" ht="18" customHeight="1">
      <c r="B17" s="14" t="s">
        <v>15</v>
      </c>
      <c r="C17" s="168"/>
      <c r="D17" s="7"/>
      <c r="E17" s="17"/>
      <c r="F17" s="137"/>
      <c r="G17" s="8"/>
      <c r="H17" s="8"/>
      <c r="I17" s="12"/>
      <c r="J17" s="12"/>
      <c r="K17" s="17"/>
      <c r="L17" s="12"/>
      <c r="M17" s="17"/>
      <c r="N17" s="7"/>
      <c r="O17" s="9"/>
      <c r="Q17" s="43" t="s">
        <v>29</v>
      </c>
      <c r="R17" s="55"/>
      <c r="S17" s="55"/>
    </row>
    <row r="18" spans="2:20" s="43" customFormat="1" ht="18" customHeight="1">
      <c r="B18" s="14" t="s">
        <v>16</v>
      </c>
      <c r="C18" s="166"/>
      <c r="D18" s="7"/>
      <c r="E18" s="16"/>
      <c r="F18" s="137"/>
      <c r="G18" s="8"/>
      <c r="H18" s="8"/>
      <c r="I18" s="12"/>
      <c r="J18" s="12"/>
      <c r="K18" s="16"/>
      <c r="L18" s="12"/>
      <c r="M18" s="16"/>
      <c r="N18" s="7"/>
      <c r="O18" s="9"/>
      <c r="Q18" s="46" t="s">
        <v>26</v>
      </c>
      <c r="R18" s="55">
        <f>+D22-R14</f>
        <v>0</v>
      </c>
      <c r="S18" s="55"/>
      <c r="T18" s="43" t="s">
        <v>32</v>
      </c>
    </row>
    <row r="19" spans="2:21" s="43" customFormat="1" ht="18" customHeight="1">
      <c r="B19" s="14" t="s">
        <v>17</v>
      </c>
      <c r="C19" s="165"/>
      <c r="D19" s="7"/>
      <c r="E19" s="13"/>
      <c r="F19" s="137"/>
      <c r="G19" s="8"/>
      <c r="H19" s="8"/>
      <c r="I19" s="12"/>
      <c r="J19" s="12"/>
      <c r="K19" s="13"/>
      <c r="L19" s="12"/>
      <c r="M19" s="13"/>
      <c r="N19" s="7"/>
      <c r="O19" s="9"/>
      <c r="Q19" s="52" t="s">
        <v>27</v>
      </c>
      <c r="R19" s="55">
        <f>+R18*D23</f>
        <v>0</v>
      </c>
      <c r="S19" s="55"/>
      <c r="T19" s="43" t="s">
        <v>33</v>
      </c>
      <c r="U19" s="59"/>
    </row>
    <row r="20" spans="2:19" s="43" customFormat="1" ht="18" customHeight="1" hidden="1">
      <c r="B20" s="14" t="s">
        <v>24</v>
      </c>
      <c r="C20" s="13">
        <v>5001043399</v>
      </c>
      <c r="D20" s="7"/>
      <c r="E20" s="13"/>
      <c r="F20" s="137"/>
      <c r="G20" s="8"/>
      <c r="H20" s="8"/>
      <c r="I20" s="12"/>
      <c r="J20" s="12"/>
      <c r="K20" s="13"/>
      <c r="L20" s="12"/>
      <c r="M20" s="13"/>
      <c r="N20" s="7"/>
      <c r="O20" s="9"/>
      <c r="R20" s="55">
        <f>+R19+R18</f>
        <v>0</v>
      </c>
      <c r="S20" s="55"/>
    </row>
    <row r="21" spans="2:19" s="43" customFormat="1" ht="9.75" customHeight="1">
      <c r="B21" s="14"/>
      <c r="C21" s="13"/>
      <c r="D21" s="11"/>
      <c r="E21" s="11"/>
      <c r="F21" s="137"/>
      <c r="G21" s="8"/>
      <c r="H21" s="8"/>
      <c r="I21" s="12"/>
      <c r="J21" s="12"/>
      <c r="K21" s="18"/>
      <c r="L21" s="137"/>
      <c r="M21" s="7"/>
      <c r="N21" s="7"/>
      <c r="O21" s="9"/>
      <c r="R21" s="55"/>
      <c r="S21" s="55"/>
    </row>
    <row r="22" spans="2:19" s="43" customFormat="1" ht="18" customHeight="1">
      <c r="B22" s="14" t="s">
        <v>18</v>
      </c>
      <c r="C22" s="7"/>
      <c r="D22" s="169"/>
      <c r="E22" s="11"/>
      <c r="F22" s="137"/>
      <c r="G22" s="8"/>
      <c r="H22" s="8"/>
      <c r="I22" s="12"/>
      <c r="J22" s="12" t="s">
        <v>18</v>
      </c>
      <c r="K22" s="12"/>
      <c r="L22" s="172">
        <f>D22</f>
        <v>0</v>
      </c>
      <c r="M22" s="7"/>
      <c r="N22" s="19"/>
      <c r="O22" s="9"/>
      <c r="Q22" s="43" t="s">
        <v>28</v>
      </c>
      <c r="R22" s="55"/>
      <c r="S22" s="55"/>
    </row>
    <row r="23" spans="2:19" s="43" customFormat="1" ht="18" customHeight="1">
      <c r="B23" s="14" t="s">
        <v>19</v>
      </c>
      <c r="C23" s="7"/>
      <c r="D23" s="160">
        <v>0</v>
      </c>
      <c r="E23" s="7"/>
      <c r="F23" s="137"/>
      <c r="G23" s="8"/>
      <c r="H23" s="8"/>
      <c r="I23" s="12"/>
      <c r="J23" s="12" t="s">
        <v>19</v>
      </c>
      <c r="K23" s="20"/>
      <c r="L23" s="161">
        <v>0</v>
      </c>
      <c r="M23" s="7"/>
      <c r="N23" s="20"/>
      <c r="O23" s="9"/>
      <c r="Q23" s="43" t="s">
        <v>26</v>
      </c>
      <c r="R23" s="55">
        <f>+R14+R18</f>
        <v>0</v>
      </c>
      <c r="S23" s="55"/>
    </row>
    <row r="24" spans="2:19" s="43" customFormat="1" ht="18" customHeight="1">
      <c r="B24" s="14" t="s">
        <v>20</v>
      </c>
      <c r="C24" s="7"/>
      <c r="D24" s="93">
        <f>D22*D23</f>
        <v>0</v>
      </c>
      <c r="E24" s="94"/>
      <c r="F24" s="138"/>
      <c r="G24" s="95"/>
      <c r="H24" s="95"/>
      <c r="I24" s="128"/>
      <c r="J24" s="128" t="s">
        <v>20</v>
      </c>
      <c r="K24" s="21"/>
      <c r="L24" s="96">
        <f>L22*L23</f>
        <v>0</v>
      </c>
      <c r="M24" s="7"/>
      <c r="N24" s="21"/>
      <c r="O24" s="9"/>
      <c r="Q24" s="43" t="s">
        <v>27</v>
      </c>
      <c r="R24" s="55">
        <f>+R15+R19</f>
        <v>0</v>
      </c>
      <c r="S24" s="55"/>
    </row>
    <row r="25" spans="2:19" s="43" customFormat="1" ht="18" customHeight="1">
      <c r="B25" s="14"/>
      <c r="C25" s="63" t="s">
        <v>39</v>
      </c>
      <c r="D25" s="97">
        <f>+D22+D24</f>
        <v>0</v>
      </c>
      <c r="E25" s="94"/>
      <c r="F25" s="138"/>
      <c r="G25" s="95"/>
      <c r="H25" s="95"/>
      <c r="I25" s="128"/>
      <c r="J25" s="128"/>
      <c r="K25" s="146" t="s">
        <v>39</v>
      </c>
      <c r="L25" s="98">
        <f>+L22+L24</f>
        <v>0</v>
      </c>
      <c r="M25" s="7"/>
      <c r="N25" s="21"/>
      <c r="O25" s="9"/>
      <c r="R25" s="55"/>
      <c r="S25" s="55"/>
    </row>
    <row r="26" spans="2:19" s="43" customFormat="1" ht="18" customHeight="1">
      <c r="B26" s="14"/>
      <c r="C26" s="7"/>
      <c r="D26" s="93"/>
      <c r="E26" s="94"/>
      <c r="F26" s="138"/>
      <c r="G26" s="95"/>
      <c r="H26" s="95"/>
      <c r="I26" s="128"/>
      <c r="J26" s="128"/>
      <c r="K26" s="21"/>
      <c r="L26" s="96"/>
      <c r="M26" s="7"/>
      <c r="N26" s="21"/>
      <c r="O26" s="9"/>
      <c r="R26" s="55"/>
      <c r="S26" s="55"/>
    </row>
    <row r="27" spans="2:19" s="46" customFormat="1" ht="9.75" customHeight="1">
      <c r="B27" s="22"/>
      <c r="C27" s="23"/>
      <c r="D27" s="24"/>
      <c r="E27" s="24"/>
      <c r="F27" s="139"/>
      <c r="G27" s="99"/>
      <c r="H27" s="99"/>
      <c r="I27" s="129"/>
      <c r="J27" s="129"/>
      <c r="K27" s="139"/>
      <c r="L27" s="100"/>
      <c r="M27" s="23"/>
      <c r="N27" s="23"/>
      <c r="O27" s="25"/>
      <c r="R27" s="56"/>
      <c r="S27" s="56"/>
    </row>
    <row r="28" spans="2:19" s="47" customFormat="1" ht="18" customHeight="1" thickBot="1">
      <c r="B28" s="86" t="s">
        <v>53</v>
      </c>
      <c r="C28" s="87"/>
      <c r="D28" s="156">
        <f>IF(C17=3,0,IF(C17=12,0,IF(C17=22,0,IF(C17=23,0,IF(AND(C17=0,D23&lt;L23),L24-D24,0)))))</f>
        <v>0</v>
      </c>
      <c r="E28" s="30"/>
      <c r="F28" s="32"/>
      <c r="G28" s="83"/>
      <c r="H28" s="83"/>
      <c r="I28" s="32"/>
      <c r="J28" s="152"/>
      <c r="K28" s="32"/>
      <c r="L28" s="150"/>
      <c r="M28" s="84"/>
      <c r="N28" s="84"/>
      <c r="O28" s="85"/>
      <c r="R28" s="57"/>
      <c r="S28" s="57"/>
    </row>
    <row r="29" spans="2:19" s="47" customFormat="1" ht="18" customHeight="1" hidden="1">
      <c r="B29" s="78" t="s">
        <v>22</v>
      </c>
      <c r="C29" s="79"/>
      <c r="D29" s="109" t="str">
        <f>IF(L24&lt;D24,"",IF(C17=12,"",IF(C17=22,"",IF(C17=23,"",IF(OR(K15=70400,K15=72400),D24-L24,"0.00")))))</f>
        <v>0.00</v>
      </c>
      <c r="E29" s="11"/>
      <c r="F29" s="130"/>
      <c r="G29" s="27"/>
      <c r="H29" s="27"/>
      <c r="I29" s="130"/>
      <c r="J29" s="153"/>
      <c r="K29" s="130"/>
      <c r="L29" s="130"/>
      <c r="M29" s="26"/>
      <c r="N29" s="26"/>
      <c r="O29" s="28"/>
      <c r="R29" s="57"/>
      <c r="S29" s="57"/>
    </row>
    <row r="30" spans="2:19" s="46" customFormat="1" ht="18" customHeight="1" hidden="1" thickBot="1">
      <c r="B30" s="80" t="s">
        <v>21</v>
      </c>
      <c r="C30" s="81"/>
      <c r="D30" s="110">
        <f>IF(L24&lt;D24,"",IF(C17=0,"",IF(OR(K15=70400,K15=72400),D24-L24,"")))</f>
      </c>
      <c r="E30" s="51"/>
      <c r="F30" s="140"/>
      <c r="G30" s="31"/>
      <c r="H30" s="31"/>
      <c r="I30" s="131"/>
      <c r="J30" s="131"/>
      <c r="K30" s="140"/>
      <c r="L30" s="32"/>
      <c r="M30" s="29"/>
      <c r="N30" s="29"/>
      <c r="O30" s="50" t="s">
        <v>45</v>
      </c>
      <c r="R30" s="56"/>
      <c r="S30" s="56"/>
    </row>
    <row r="31" spans="2:19" s="47" customFormat="1" ht="18" customHeight="1">
      <c r="B31" s="44"/>
      <c r="D31" s="45"/>
      <c r="E31" s="34"/>
      <c r="F31" s="132"/>
      <c r="G31" s="48"/>
      <c r="H31" s="48"/>
      <c r="I31" s="132"/>
      <c r="J31" s="154"/>
      <c r="K31" s="132"/>
      <c r="L31" s="132"/>
      <c r="Q31" s="52"/>
      <c r="R31" s="58"/>
      <c r="S31" s="58"/>
    </row>
    <row r="32" spans="2:19" s="47" customFormat="1" ht="18" customHeight="1">
      <c r="B32" s="44"/>
      <c r="D32" s="45"/>
      <c r="E32" s="34"/>
      <c r="F32" s="132"/>
      <c r="G32" s="48"/>
      <c r="H32" s="48"/>
      <c r="I32" s="132"/>
      <c r="J32" s="154"/>
      <c r="K32" s="132"/>
      <c r="L32" s="132"/>
      <c r="Q32" s="52"/>
      <c r="R32" s="58"/>
      <c r="S32" s="58"/>
    </row>
    <row r="34" spans="18:19" ht="18" customHeight="1" thickBot="1">
      <c r="R34" s="33"/>
      <c r="S34" s="33"/>
    </row>
    <row r="35" spans="2:19" ht="30" customHeight="1">
      <c r="B35" s="65" t="s">
        <v>53</v>
      </c>
      <c r="C35" s="66"/>
      <c r="D35" s="66"/>
      <c r="E35" s="66"/>
      <c r="F35" s="113" t="s">
        <v>40</v>
      </c>
      <c r="G35" s="113" t="s">
        <v>30</v>
      </c>
      <c r="H35" s="125" t="s">
        <v>51</v>
      </c>
      <c r="I35" s="114" t="s">
        <v>41</v>
      </c>
      <c r="J35" s="113" t="s">
        <v>35</v>
      </c>
      <c r="K35" s="113" t="s">
        <v>14</v>
      </c>
      <c r="L35" s="113" t="s">
        <v>15</v>
      </c>
      <c r="M35" s="113" t="s">
        <v>42</v>
      </c>
      <c r="N35" s="113" t="s">
        <v>43</v>
      </c>
      <c r="O35" s="122"/>
      <c r="R35" s="33"/>
      <c r="S35" s="33"/>
    </row>
    <row r="36" spans="2:19" ht="12.75" customHeight="1" hidden="1">
      <c r="B36" s="37"/>
      <c r="C36" s="101"/>
      <c r="D36" s="36"/>
      <c r="E36" s="67"/>
      <c r="F36" s="116"/>
      <c r="G36" s="116"/>
      <c r="H36" s="126"/>
      <c r="I36" s="111"/>
      <c r="J36" s="117"/>
      <c r="K36" s="118"/>
      <c r="L36" s="118"/>
      <c r="M36" s="117"/>
      <c r="N36" s="117"/>
      <c r="O36" s="119"/>
      <c r="R36" s="33"/>
      <c r="S36" s="33"/>
    </row>
    <row r="37" spans="2:19" ht="18" customHeight="1" hidden="1">
      <c r="B37" s="37" t="s">
        <v>26</v>
      </c>
      <c r="C37" s="102"/>
      <c r="D37" s="36"/>
      <c r="E37" s="67"/>
      <c r="F37" s="116"/>
      <c r="G37" s="116"/>
      <c r="H37" s="126"/>
      <c r="I37" s="112"/>
      <c r="J37" s="120"/>
      <c r="K37" s="118"/>
      <c r="L37" s="118"/>
      <c r="M37" s="120"/>
      <c r="N37" s="120"/>
      <c r="O37" s="119"/>
      <c r="R37" s="33"/>
      <c r="S37" s="33"/>
    </row>
    <row r="38" spans="2:19" ht="18" customHeight="1">
      <c r="B38" s="37" t="s">
        <v>27</v>
      </c>
      <c r="C38" s="101">
        <f>D28</f>
        <v>0</v>
      </c>
      <c r="D38" s="36"/>
      <c r="E38" s="67" t="s">
        <v>32</v>
      </c>
      <c r="F38" s="116">
        <f>IF(D28&gt;0,22902,"")</f>
      </c>
      <c r="G38" s="116">
        <f>IF(D28&gt;0,C20,"")</f>
      </c>
      <c r="H38" s="170">
        <f>IF(D28&gt;0,-D28,"")</f>
      </c>
      <c r="I38" s="111">
        <f>IF(D28&gt;0,5000001,"")</f>
      </c>
      <c r="J38" s="117">
        <f>IF(D28&gt;0,54800,"")</f>
      </c>
      <c r="K38" s="118"/>
      <c r="L38" s="118">
        <f>IF(D28&gt;0,C17,"")</f>
      </c>
      <c r="M38" s="120"/>
      <c r="N38" s="120"/>
      <c r="O38" s="119"/>
      <c r="R38" s="33"/>
      <c r="S38" s="33"/>
    </row>
    <row r="39" spans="2:19" ht="18" customHeight="1">
      <c r="B39" s="37"/>
      <c r="C39" s="101"/>
      <c r="D39" s="36"/>
      <c r="E39" s="67" t="s">
        <v>33</v>
      </c>
      <c r="F39" s="116">
        <f>IF(D28&gt;0,C8,"")</f>
      </c>
      <c r="G39" s="116">
        <f>IF(D28&gt;0,5000879364,"")</f>
      </c>
      <c r="H39" s="170">
        <f>IF(D28&gt;0,D28,"")</f>
      </c>
      <c r="I39" s="111">
        <f>IF(D28&gt;0,C14,"")</f>
      </c>
      <c r="J39" s="120">
        <f>IF(D28&gt;0,70400,"")</f>
      </c>
      <c r="K39" s="118">
        <f>IF(D28&gt;0,K16,"")</f>
      </c>
      <c r="L39" s="118">
        <f>IF(D28&gt;0,C17,"")</f>
      </c>
      <c r="M39" s="120"/>
      <c r="N39" s="120"/>
      <c r="O39" s="119"/>
      <c r="R39" s="33"/>
      <c r="S39" s="33"/>
    </row>
    <row r="40" spans="2:19" ht="18" customHeight="1" thickBot="1">
      <c r="B40" s="88" t="s">
        <v>38</v>
      </c>
      <c r="C40" s="103">
        <f>SUM(C38:C39)</f>
        <v>0</v>
      </c>
      <c r="D40" s="39"/>
      <c r="E40" s="39"/>
      <c r="F40" s="141"/>
      <c r="G40" s="141"/>
      <c r="H40" s="157"/>
      <c r="I40" s="158"/>
      <c r="J40" s="159"/>
      <c r="K40" s="147"/>
      <c r="L40" s="147"/>
      <c r="M40" s="135"/>
      <c r="N40" s="135"/>
      <c r="O40" s="123"/>
      <c r="R40" s="33"/>
      <c r="S40" s="33"/>
    </row>
    <row r="41" spans="3:19" ht="18" customHeight="1">
      <c r="C41" s="104"/>
      <c r="O41" s="124"/>
      <c r="R41" s="33"/>
      <c r="S41" s="33"/>
    </row>
    <row r="42" spans="2:19" ht="18" customHeight="1" hidden="1">
      <c r="B42" s="65" t="s">
        <v>22</v>
      </c>
      <c r="C42" s="105"/>
      <c r="D42" s="66"/>
      <c r="E42" s="66"/>
      <c r="F42" s="113" t="s">
        <v>40</v>
      </c>
      <c r="G42" s="66" t="s">
        <v>30</v>
      </c>
      <c r="H42" s="66"/>
      <c r="I42" s="114" t="s">
        <v>41</v>
      </c>
      <c r="J42" s="113" t="s">
        <v>35</v>
      </c>
      <c r="K42" s="113" t="s">
        <v>14</v>
      </c>
      <c r="L42" s="113" t="s">
        <v>15</v>
      </c>
      <c r="M42" s="66" t="s">
        <v>42</v>
      </c>
      <c r="N42" s="66" t="s">
        <v>43</v>
      </c>
      <c r="O42" s="115"/>
      <c r="R42" s="33"/>
      <c r="S42" s="33"/>
    </row>
    <row r="43" spans="2:19" ht="18" customHeight="1" hidden="1">
      <c r="B43" s="37"/>
      <c r="C43" s="101"/>
      <c r="D43" s="36"/>
      <c r="E43" s="67" t="s">
        <v>32</v>
      </c>
      <c r="F43" s="116">
        <f>IF(D35&gt;0,+C14,"")</f>
      </c>
      <c r="G43" s="71">
        <f>IF(D35&gt;0,+C26,"")</f>
      </c>
      <c r="H43" s="71"/>
      <c r="I43" s="111">
        <f>IF(D35&gt;0,+C20,"")</f>
      </c>
      <c r="J43" s="117">
        <f>IF(D35&gt;0,+C21,"")</f>
      </c>
      <c r="K43" s="118">
        <f>IF(D35&gt;0,+C22,"")</f>
      </c>
      <c r="L43" s="118">
        <f>IF(D35&gt;0,+C23,"")</f>
      </c>
      <c r="M43" s="74">
        <f>IF(D35&gt;0,+C24,"")</f>
      </c>
      <c r="N43" s="75">
        <f>IF(D35&gt;0,+C25,"")</f>
      </c>
      <c r="O43" s="121"/>
      <c r="R43" s="33"/>
      <c r="S43" s="33"/>
    </row>
    <row r="44" spans="2:19" ht="18" customHeight="1" hidden="1">
      <c r="B44" s="37" t="s">
        <v>26</v>
      </c>
      <c r="C44" s="102">
        <f>IF(D35&gt;0,+D35/(1+D29),"")</f>
      </c>
      <c r="D44" s="36"/>
      <c r="E44" s="67" t="s">
        <v>33</v>
      </c>
      <c r="F44" s="116">
        <f>+IF(D35&gt;0,"00022902","")</f>
      </c>
      <c r="G44" s="71">
        <f>+IF(D35&gt;0,"5000879364","")</f>
      </c>
      <c r="H44" s="71"/>
      <c r="I44" s="112">
        <f>+IF(D35&gt;0,"5000001","")</f>
      </c>
      <c r="J44" s="120">
        <f>+IF(D35&gt;0,"51100","")</f>
      </c>
      <c r="K44" s="118"/>
      <c r="L44" s="118">
        <f>+IF(D35&gt;0,"00","")</f>
      </c>
      <c r="M44" s="36"/>
      <c r="N44" s="36"/>
      <c r="O44" s="121"/>
      <c r="R44" s="33"/>
      <c r="S44" s="33"/>
    </row>
    <row r="45" spans="2:19" ht="18" customHeight="1" hidden="1">
      <c r="B45" s="37" t="s">
        <v>27</v>
      </c>
      <c r="C45" s="101">
        <f>IF(D29&lt;0,+C44*D29,"")</f>
      </c>
      <c r="D45" s="36"/>
      <c r="E45" s="36"/>
      <c r="F45" s="116"/>
      <c r="G45" s="71"/>
      <c r="H45" s="71"/>
      <c r="I45" s="112"/>
      <c r="J45" s="120"/>
      <c r="K45" s="118"/>
      <c r="L45" s="118"/>
      <c r="M45" s="36"/>
      <c r="N45" s="36"/>
      <c r="O45" s="121"/>
      <c r="R45" s="33"/>
      <c r="S45" s="33"/>
    </row>
    <row r="46" spans="2:19" ht="18" customHeight="1" hidden="1" thickBot="1">
      <c r="B46" s="77" t="s">
        <v>38</v>
      </c>
      <c r="C46" s="106">
        <f>IF(D29&lt;0,+C45+C44,"")</f>
      </c>
      <c r="D46" s="39"/>
      <c r="E46" s="39"/>
      <c r="F46" s="141"/>
      <c r="G46" s="72"/>
      <c r="H46" s="72"/>
      <c r="I46" s="134"/>
      <c r="J46" s="135"/>
      <c r="K46" s="147"/>
      <c r="L46" s="147"/>
      <c r="M46" s="39"/>
      <c r="N46" s="39"/>
      <c r="O46" s="123"/>
      <c r="R46" s="33"/>
      <c r="S46" s="33"/>
    </row>
    <row r="47" spans="3:19" ht="18" customHeight="1" hidden="1" thickBot="1">
      <c r="C47" s="104"/>
      <c r="O47" s="124"/>
      <c r="R47" s="33"/>
      <c r="S47" s="33"/>
    </row>
    <row r="48" spans="2:19" ht="18" customHeight="1" hidden="1">
      <c r="B48" s="65" t="s">
        <v>46</v>
      </c>
      <c r="C48" s="105"/>
      <c r="D48" s="66"/>
      <c r="E48" s="66"/>
      <c r="F48" s="113" t="s">
        <v>40</v>
      </c>
      <c r="G48" s="92" t="s">
        <v>30</v>
      </c>
      <c r="H48" s="92"/>
      <c r="I48" s="114" t="s">
        <v>41</v>
      </c>
      <c r="J48" s="113" t="s">
        <v>35</v>
      </c>
      <c r="K48" s="113" t="s">
        <v>14</v>
      </c>
      <c r="L48" s="113" t="s">
        <v>15</v>
      </c>
      <c r="M48" s="92" t="s">
        <v>42</v>
      </c>
      <c r="N48" s="92" t="s">
        <v>43</v>
      </c>
      <c r="O48" s="115"/>
      <c r="R48" s="33"/>
      <c r="S48" s="33"/>
    </row>
    <row r="49" spans="2:19" ht="18" customHeight="1" hidden="1">
      <c r="B49" s="37"/>
      <c r="C49" s="101"/>
      <c r="D49" s="36"/>
      <c r="E49" s="67" t="s">
        <v>32</v>
      </c>
      <c r="F49" s="116">
        <f>IF(+C8&gt;0,C8,"")</f>
      </c>
      <c r="G49" s="89">
        <f>IF(+C20&gt;0,C20,"")</f>
        <v>5001043399</v>
      </c>
      <c r="H49" s="89"/>
      <c r="I49" s="111">
        <f>IF(+C14&gt;0,C14,"")</f>
      </c>
      <c r="J49" s="117">
        <f>IF(+C15&gt;0,C15,"")</f>
      </c>
      <c r="K49" s="118">
        <f>IF(+C16&gt;0,C16,"")</f>
      </c>
      <c r="L49" s="118">
        <f>IF(+C8&gt;0,C17,"")</f>
      </c>
      <c r="M49" s="90">
        <f>IF(+C18&gt;0,C18,"")</f>
      </c>
      <c r="N49" s="91">
        <f>IF(+C19&gt;0,C19,"")</f>
      </c>
      <c r="O49" s="121"/>
      <c r="R49" s="33"/>
      <c r="S49" s="33"/>
    </row>
    <row r="50" spans="2:26" ht="18" customHeight="1" hidden="1">
      <c r="B50" s="37" t="s">
        <v>26</v>
      </c>
      <c r="C50" s="101">
        <f>IF(D28&gt;0,(+L22-C37),IF(AND(D28=0,C17=23),(L25/(1+D23)),L22))</f>
        <v>0</v>
      </c>
      <c r="D50" s="36"/>
      <c r="E50" s="67" t="s">
        <v>33</v>
      </c>
      <c r="F50" s="116">
        <v>18567</v>
      </c>
      <c r="G50" s="89">
        <f>IF(+C20&gt;0,C20,"")</f>
        <v>5001043399</v>
      </c>
      <c r="H50" s="89"/>
      <c r="I50" s="111">
        <f>IF(+C14&gt;0,C14,"")</f>
      </c>
      <c r="J50" s="117">
        <f>IF(+C15&gt;0,C15,"")</f>
      </c>
      <c r="K50" s="118">
        <f>IF(+C16&gt;0,C16,"")</f>
      </c>
      <c r="L50" s="118">
        <f>IF(+C8&gt;0,C17,"")</f>
      </c>
      <c r="M50" s="90">
        <f>IF(+C18&gt;0,C18,"")</f>
      </c>
      <c r="N50" s="91">
        <f>IF(+C19&gt;0,C19,"")</f>
      </c>
      <c r="O50" s="121"/>
      <c r="R50" s="33"/>
      <c r="S50" s="33"/>
      <c r="Z50" s="33">
        <f>+C50*0.524</f>
        <v>0</v>
      </c>
    </row>
    <row r="51" spans="2:19" ht="18" customHeight="1" hidden="1">
      <c r="B51" s="37" t="s">
        <v>27</v>
      </c>
      <c r="C51" s="101">
        <f>IF(D28&gt;0,(+C50*D23),IF(AND(D28=0,C17=23),C50*D23,C50*L23))</f>
        <v>0</v>
      </c>
      <c r="D51" s="36"/>
      <c r="E51" s="36"/>
      <c r="F51" s="116"/>
      <c r="G51" s="71"/>
      <c r="H51" s="71"/>
      <c r="I51" s="112"/>
      <c r="J51" s="120"/>
      <c r="K51" s="118"/>
      <c r="L51" s="118"/>
      <c r="M51" s="36"/>
      <c r="N51" s="36"/>
      <c r="O51" s="121"/>
      <c r="R51" s="33"/>
      <c r="S51" s="33"/>
    </row>
    <row r="52" spans="2:19" ht="18" customHeight="1" hidden="1" thickBot="1">
      <c r="B52" s="68" t="s">
        <v>38</v>
      </c>
      <c r="C52" s="107">
        <f>IF(D22&gt;0,(+C51+C50),(L16+L18))</f>
        <v>0</v>
      </c>
      <c r="D52" s="39"/>
      <c r="E52" s="39"/>
      <c r="F52" s="141"/>
      <c r="G52" s="72"/>
      <c r="H52" s="72"/>
      <c r="I52" s="134"/>
      <c r="J52" s="135"/>
      <c r="K52" s="147"/>
      <c r="L52" s="147"/>
      <c r="M52" s="39"/>
      <c r="N52" s="39"/>
      <c r="O52" s="123"/>
      <c r="R52" s="33"/>
      <c r="S52" s="33"/>
    </row>
    <row r="53" spans="3:19" ht="18" customHeight="1" thickBot="1">
      <c r="C53" s="104"/>
      <c r="F53" s="142"/>
      <c r="G53" s="73"/>
      <c r="H53" s="73"/>
      <c r="K53" s="148"/>
      <c r="L53" s="148"/>
      <c r="O53" s="124"/>
      <c r="R53" s="33"/>
      <c r="S53" s="33"/>
    </row>
    <row r="54" spans="2:19" ht="18" customHeight="1">
      <c r="B54" s="65" t="s">
        <v>52</v>
      </c>
      <c r="C54" s="105"/>
      <c r="D54" s="35"/>
      <c r="E54" s="66"/>
      <c r="F54" s="143" t="s">
        <v>40</v>
      </c>
      <c r="G54" s="113" t="s">
        <v>30</v>
      </c>
      <c r="H54" s="125" t="s">
        <v>51</v>
      </c>
      <c r="I54" s="114" t="s">
        <v>41</v>
      </c>
      <c r="J54" s="113" t="s">
        <v>35</v>
      </c>
      <c r="K54" s="149" t="s">
        <v>14</v>
      </c>
      <c r="L54" s="149" t="s">
        <v>15</v>
      </c>
      <c r="M54" s="92" t="s">
        <v>42</v>
      </c>
      <c r="N54" s="92" t="s">
        <v>43</v>
      </c>
      <c r="O54" s="122"/>
      <c r="R54" s="33"/>
      <c r="S54" s="33"/>
    </row>
    <row r="55" spans="2:19" ht="18" customHeight="1">
      <c r="B55" s="37"/>
      <c r="C55" s="101"/>
      <c r="D55" s="36"/>
      <c r="E55" s="67" t="s">
        <v>32</v>
      </c>
      <c r="F55" s="116">
        <f>IF(C8&gt;0,C8,"")</f>
      </c>
      <c r="G55" s="89">
        <f>+G50</f>
        <v>5001043399</v>
      </c>
      <c r="H55" s="171">
        <f>IF(D22&gt;0,-D22,"")</f>
      </c>
      <c r="I55" s="111">
        <f>IF(D22&gt;0,C14,"")</f>
      </c>
      <c r="J55" s="117">
        <f>IF(D22&gt;0,C15,"")</f>
      </c>
      <c r="K55" s="118">
        <f>IF(C16&gt;0,C16,"")</f>
      </c>
      <c r="L55" s="118">
        <f>IF(D22&gt;0,C17,"")</f>
      </c>
      <c r="M55" s="90">
        <f>IF(C18&gt;0,C18,"")</f>
      </c>
      <c r="N55" s="91">
        <f>IF(C19&gt;0,C19,"")</f>
      </c>
      <c r="O55" s="119"/>
      <c r="R55" s="33"/>
      <c r="S55" s="33"/>
    </row>
    <row r="56" spans="2:19" ht="18" customHeight="1">
      <c r="B56" s="37"/>
      <c r="C56" s="101"/>
      <c r="D56" s="36"/>
      <c r="E56" s="67"/>
      <c r="F56" s="116">
        <f>F55</f>
      </c>
      <c r="G56" s="89">
        <f>G55</f>
        <v>5001043399</v>
      </c>
      <c r="H56" s="171">
        <f>IF(D24&gt;0,-D24,"")</f>
      </c>
      <c r="I56" s="111">
        <f>IF(D24&gt;0,C14,"")</f>
      </c>
      <c r="J56" s="117">
        <f>IF(D23=0.081,"54810",IF(D23=0.523,"54800",""))</f>
      </c>
      <c r="K56" s="118"/>
      <c r="L56" s="118">
        <f>IF(C14&gt;0,C17,"")</f>
      </c>
      <c r="M56" s="90">
        <f>IF(C18&gt;0,C18,"")</f>
      </c>
      <c r="N56" s="91">
        <f>IF(C19&gt;0,C19,"")</f>
      </c>
      <c r="O56" s="119"/>
      <c r="P56" s="104"/>
      <c r="R56" s="33"/>
      <c r="S56" s="33"/>
    </row>
    <row r="57" spans="2:19" ht="18" customHeight="1">
      <c r="B57" s="37" t="s">
        <v>26</v>
      </c>
      <c r="C57" s="101">
        <f>IF(D23&lt;L23,D22,"")</f>
      </c>
      <c r="D57" s="36"/>
      <c r="E57" s="67" t="s">
        <v>33</v>
      </c>
      <c r="F57" s="116" t="s">
        <v>44</v>
      </c>
      <c r="G57" s="89" t="s">
        <v>44</v>
      </c>
      <c r="H57" s="171">
        <f>IF(D25&gt;0,D25,"")</f>
      </c>
      <c r="I57" s="111">
        <f>IF(D25&gt;0,C14,"")</f>
      </c>
      <c r="J57" s="118">
        <f>+IF(L25&gt;0,K15,"")</f>
      </c>
      <c r="K57" s="155">
        <f>IF(K16&gt;0,K16,"")</f>
      </c>
      <c r="L57" s="118">
        <f>+L55</f>
      </c>
      <c r="M57" s="90">
        <f>IF(C18&gt;0,C18,"")</f>
      </c>
      <c r="N57" s="91">
        <f>IF(C19&gt;0,C19,"")</f>
      </c>
      <c r="O57" s="119"/>
      <c r="P57" s="104"/>
      <c r="R57" s="33"/>
      <c r="S57" s="33"/>
    </row>
    <row r="58" spans="2:19" ht="18" customHeight="1">
      <c r="B58" s="37" t="s">
        <v>27</v>
      </c>
      <c r="C58" s="101" t="e">
        <f>IF(D23&lt;L23,C57*D23,+(C57*D23)-D28)</f>
        <v>#VALUE!</v>
      </c>
      <c r="D58" s="36"/>
      <c r="E58" s="36"/>
      <c r="F58" s="116"/>
      <c r="G58" s="71"/>
      <c r="H58" s="71"/>
      <c r="I58" s="112"/>
      <c r="J58" s="120"/>
      <c r="K58" s="118"/>
      <c r="L58" s="118"/>
      <c r="M58" s="36"/>
      <c r="N58" s="36"/>
      <c r="O58" s="38"/>
      <c r="R58" s="33"/>
      <c r="S58" s="33"/>
    </row>
    <row r="59" spans="2:19" ht="18" customHeight="1" thickBot="1">
      <c r="B59" s="68" t="s">
        <v>38</v>
      </c>
      <c r="C59" s="107">
        <f>IF(D28&gt;0,(+C58+C57),(L22+L24))</f>
        <v>0</v>
      </c>
      <c r="D59" s="39"/>
      <c r="E59" s="39"/>
      <c r="F59" s="141"/>
      <c r="G59" s="72"/>
      <c r="H59" s="72"/>
      <c r="I59" s="134"/>
      <c r="J59" s="135"/>
      <c r="K59" s="147"/>
      <c r="L59" s="147"/>
      <c r="M59" s="39"/>
      <c r="N59" s="39"/>
      <c r="O59" s="64"/>
      <c r="R59" s="33"/>
      <c r="S59" s="33"/>
    </row>
    <row r="60" spans="3:19" ht="18" customHeight="1">
      <c r="C60" s="104"/>
      <c r="F60" s="142"/>
      <c r="G60" s="73"/>
      <c r="H60" s="73"/>
      <c r="R60" s="33"/>
      <c r="S60" s="33"/>
    </row>
    <row r="61" spans="3:19" ht="39.75" customHeight="1" hidden="1" thickBot="1">
      <c r="C61" s="104"/>
      <c r="F61" s="142"/>
      <c r="G61" s="73"/>
      <c r="H61" s="73"/>
      <c r="R61" s="33"/>
      <c r="S61" s="33"/>
    </row>
    <row r="62" spans="2:19" ht="17.25" customHeight="1" hidden="1">
      <c r="B62" s="65" t="s">
        <v>48</v>
      </c>
      <c r="C62" s="105"/>
      <c r="D62" s="66"/>
      <c r="E62" s="66"/>
      <c r="F62" s="143"/>
      <c r="G62" s="66"/>
      <c r="H62" s="66"/>
      <c r="I62" s="114"/>
      <c r="J62" s="113"/>
      <c r="K62" s="113"/>
      <c r="L62" s="113"/>
      <c r="M62" s="66"/>
      <c r="N62" s="66"/>
      <c r="O62" s="70"/>
      <c r="R62" s="33"/>
      <c r="S62" s="33"/>
    </row>
    <row r="63" spans="2:19" ht="17.25" customHeight="1" hidden="1">
      <c r="B63" s="82" t="s">
        <v>50</v>
      </c>
      <c r="C63" s="101"/>
      <c r="D63" s="36"/>
      <c r="E63" s="67" t="s">
        <v>49</v>
      </c>
      <c r="F63" s="116"/>
      <c r="G63" s="71"/>
      <c r="H63" s="71"/>
      <c r="I63" s="112"/>
      <c r="J63" s="120"/>
      <c r="K63" s="120"/>
      <c r="L63" s="120"/>
      <c r="M63" s="36"/>
      <c r="N63" s="36"/>
      <c r="O63" s="38"/>
      <c r="R63" s="33"/>
      <c r="S63" s="33"/>
    </row>
    <row r="64" spans="2:19" ht="17.25" customHeight="1" hidden="1">
      <c r="B64" s="37" t="s">
        <v>36</v>
      </c>
      <c r="C64" s="101">
        <f>IF(D28&gt;0,(+C37+C57),"")</f>
      </c>
      <c r="D64" s="36"/>
      <c r="E64" s="36" t="s">
        <v>36</v>
      </c>
      <c r="F64" s="144">
        <f>IF(D28&gt;0,"",L22)</f>
        <v>0</v>
      </c>
      <c r="G64" s="71"/>
      <c r="H64" s="71"/>
      <c r="I64" s="112"/>
      <c r="J64" s="120"/>
      <c r="K64" s="120"/>
      <c r="L64" s="120"/>
      <c r="M64" s="36"/>
      <c r="N64" s="36"/>
      <c r="O64" s="38"/>
      <c r="R64" s="33"/>
      <c r="S64" s="33"/>
    </row>
    <row r="65" spans="2:19" ht="17.25" customHeight="1" hidden="1">
      <c r="B65" s="37" t="s">
        <v>37</v>
      </c>
      <c r="C65" s="101">
        <f>IF(D28&gt;0,(+C38+C58),"")</f>
      </c>
      <c r="D65" s="36"/>
      <c r="E65" s="36" t="s">
        <v>37</v>
      </c>
      <c r="F65" s="144">
        <f>IF(D28&gt;0,"",(L24))</f>
        <v>0</v>
      </c>
      <c r="G65" s="71"/>
      <c r="H65" s="71"/>
      <c r="I65" s="112"/>
      <c r="J65" s="120"/>
      <c r="K65" s="120"/>
      <c r="L65" s="120"/>
      <c r="M65" s="36"/>
      <c r="N65" s="36"/>
      <c r="O65" s="38"/>
      <c r="R65" s="33"/>
      <c r="S65" s="33"/>
    </row>
    <row r="66" spans="2:19" ht="17.25" customHeight="1" hidden="1">
      <c r="B66" s="37" t="s">
        <v>38</v>
      </c>
      <c r="C66" s="101">
        <f>IF(D28&gt;0,(+C65+C64),"")</f>
      </c>
      <c r="D66" s="36"/>
      <c r="E66" s="36" t="s">
        <v>38</v>
      </c>
      <c r="F66" s="144">
        <f>IF(D28&gt;0,"",F65+F64)</f>
        <v>0</v>
      </c>
      <c r="G66" s="71"/>
      <c r="H66" s="71"/>
      <c r="I66" s="112"/>
      <c r="J66" s="120"/>
      <c r="K66" s="120"/>
      <c r="L66" s="120"/>
      <c r="M66" s="36"/>
      <c r="N66" s="36"/>
      <c r="O66" s="38"/>
      <c r="R66" s="33"/>
      <c r="S66" s="33"/>
    </row>
    <row r="67" spans="2:19" ht="17.25" customHeight="1" hidden="1">
      <c r="B67" s="37" t="s">
        <v>47</v>
      </c>
      <c r="C67" s="101">
        <f>+IF(D28&gt;0,+D25,"")</f>
      </c>
      <c r="D67" s="36"/>
      <c r="E67" s="36" t="s">
        <v>47</v>
      </c>
      <c r="F67" s="144">
        <f>+IF(D28&gt;0,"",L25)</f>
        <v>0</v>
      </c>
      <c r="G67" s="71"/>
      <c r="H67" s="71"/>
      <c r="I67" s="112"/>
      <c r="J67" s="120"/>
      <c r="K67" s="120"/>
      <c r="L67" s="120"/>
      <c r="M67" s="36"/>
      <c r="N67" s="36"/>
      <c r="O67" s="38"/>
      <c r="R67" s="33"/>
      <c r="S67" s="33"/>
    </row>
    <row r="68" spans="2:19" ht="17.25" customHeight="1" hidden="1" thickBot="1">
      <c r="B68" s="69" t="s">
        <v>48</v>
      </c>
      <c r="C68" s="108">
        <f>IF(D28&gt;0,(+C66-C67),"")</f>
      </c>
      <c r="D68" s="39"/>
      <c r="E68" s="76" t="s">
        <v>48</v>
      </c>
      <c r="F68" s="145">
        <f>+IF(D28&gt;0,"",F67-L25)</f>
        <v>0</v>
      </c>
      <c r="G68" s="72"/>
      <c r="H68" s="72"/>
      <c r="I68" s="134"/>
      <c r="J68" s="135"/>
      <c r="K68" s="135"/>
      <c r="L68" s="135"/>
      <c r="M68" s="39"/>
      <c r="N68" s="39"/>
      <c r="O68" s="64"/>
      <c r="R68" s="33"/>
      <c r="S68" s="33"/>
    </row>
    <row r="69" spans="6:19" ht="39.75" customHeight="1" hidden="1">
      <c r="F69" s="142"/>
      <c r="G69" s="73"/>
      <c r="H69" s="73"/>
      <c r="R69" s="33"/>
      <c r="S69" s="33"/>
    </row>
    <row r="70" spans="6:19" ht="39.75" customHeight="1">
      <c r="F70" s="142"/>
      <c r="G70" s="73"/>
      <c r="H70" s="73"/>
      <c r="R70" s="33"/>
      <c r="S70" s="33"/>
    </row>
    <row r="71" spans="6:19" ht="39.75" customHeight="1">
      <c r="F71" s="142"/>
      <c r="G71" s="73"/>
      <c r="H71" s="73"/>
      <c r="R71" s="33"/>
      <c r="S71" s="33"/>
    </row>
    <row r="72" spans="6:19" ht="39.75" customHeight="1">
      <c r="F72" s="142"/>
      <c r="G72" s="73"/>
      <c r="H72" s="73"/>
      <c r="R72" s="33"/>
      <c r="S72" s="33"/>
    </row>
    <row r="73" spans="6:19" ht="39.75" customHeight="1">
      <c r="F73" s="142"/>
      <c r="G73" s="73"/>
      <c r="H73" s="73"/>
      <c r="R73" s="33"/>
      <c r="S73" s="33"/>
    </row>
    <row r="74" spans="6:19" ht="18" customHeight="1">
      <c r="F74" s="142"/>
      <c r="G74" s="73"/>
      <c r="H74" s="73"/>
      <c r="R74" s="33"/>
      <c r="S74" s="33"/>
    </row>
    <row r="75" spans="6:19" ht="18" customHeight="1">
      <c r="F75" s="142"/>
      <c r="G75" s="73"/>
      <c r="H75" s="73"/>
      <c r="R75" s="33"/>
      <c r="S75" s="33"/>
    </row>
    <row r="76" spans="6:19" ht="18" customHeight="1">
      <c r="F76" s="142"/>
      <c r="G76" s="73"/>
      <c r="H76" s="73"/>
      <c r="R76" s="33"/>
      <c r="S76" s="33"/>
    </row>
    <row r="77" spans="6:19" ht="18" customHeight="1">
      <c r="F77" s="142"/>
      <c r="G77" s="73"/>
      <c r="H77" s="73"/>
      <c r="R77" s="33"/>
      <c r="S77" s="33"/>
    </row>
    <row r="78" spans="6:19" ht="18" customHeight="1">
      <c r="F78" s="142"/>
      <c r="G78" s="73"/>
      <c r="H78" s="73"/>
      <c r="R78" s="33"/>
      <c r="S78" s="33"/>
    </row>
    <row r="79" spans="6:19" ht="18" customHeight="1">
      <c r="F79" s="142"/>
      <c r="G79" s="73"/>
      <c r="H79" s="73"/>
      <c r="R79" s="33"/>
      <c r="S79" s="33"/>
    </row>
    <row r="80" spans="6:19" ht="18" customHeight="1">
      <c r="F80" s="142"/>
      <c r="G80" s="73"/>
      <c r="H80" s="73"/>
      <c r="R80" s="33"/>
      <c r="S80" s="33"/>
    </row>
    <row r="81" spans="6:19" ht="18" customHeight="1">
      <c r="F81" s="142"/>
      <c r="G81" s="73"/>
      <c r="H81" s="73"/>
      <c r="R81" s="33"/>
      <c r="S81" s="33"/>
    </row>
    <row r="82" spans="6:19" ht="18" customHeight="1">
      <c r="F82" s="142"/>
      <c r="G82" s="73"/>
      <c r="H82" s="73"/>
      <c r="R82" s="33"/>
      <c r="S82" s="33"/>
    </row>
    <row r="83" spans="6:19" ht="18" customHeight="1">
      <c r="F83" s="142"/>
      <c r="G83" s="73"/>
      <c r="H83" s="73"/>
      <c r="R83" s="33"/>
      <c r="S83" s="33"/>
    </row>
    <row r="84" spans="6:19" ht="18" customHeight="1">
      <c r="F84" s="142"/>
      <c r="G84" s="73"/>
      <c r="H84" s="73"/>
      <c r="I84" s="124"/>
      <c r="R84" s="33"/>
      <c r="S84" s="33"/>
    </row>
    <row r="85" spans="6:19" ht="18" customHeight="1">
      <c r="F85" s="142"/>
      <c r="G85" s="73"/>
      <c r="H85" s="73"/>
      <c r="I85" s="124"/>
      <c r="R85" s="33"/>
      <c r="S85" s="33"/>
    </row>
    <row r="86" spans="6:19" ht="18" customHeight="1">
      <c r="F86" s="142"/>
      <c r="G86" s="73"/>
      <c r="H86" s="73"/>
      <c r="I86" s="124"/>
      <c r="R86" s="33"/>
      <c r="S86" s="33"/>
    </row>
    <row r="87" spans="6:19" ht="18" customHeight="1">
      <c r="F87" s="142"/>
      <c r="G87" s="73"/>
      <c r="H87" s="73"/>
      <c r="I87" s="124"/>
      <c r="R87" s="33"/>
      <c r="S87" s="33"/>
    </row>
    <row r="88" spans="6:19" ht="18" customHeight="1">
      <c r="F88" s="142"/>
      <c r="G88" s="73"/>
      <c r="H88" s="73"/>
      <c r="I88" s="124"/>
      <c r="R88" s="33"/>
      <c r="S88" s="33"/>
    </row>
    <row r="89" spans="6:19" ht="18" customHeight="1">
      <c r="F89" s="142"/>
      <c r="G89" s="73"/>
      <c r="H89" s="73"/>
      <c r="I89" s="124"/>
      <c r="R89" s="33"/>
      <c r="S89" s="33"/>
    </row>
    <row r="90" spans="6:19" ht="18" customHeight="1">
      <c r="F90" s="142"/>
      <c r="G90" s="73"/>
      <c r="H90" s="73"/>
      <c r="I90" s="124"/>
      <c r="R90" s="33"/>
      <c r="S90" s="33"/>
    </row>
    <row r="91" spans="6:19" ht="18" customHeight="1">
      <c r="F91" s="142"/>
      <c r="G91" s="73"/>
      <c r="H91" s="73"/>
      <c r="I91" s="124"/>
      <c r="R91" s="33"/>
      <c r="S91" s="33"/>
    </row>
    <row r="92" spans="6:19" ht="18" customHeight="1">
      <c r="F92" s="142"/>
      <c r="G92" s="73"/>
      <c r="H92" s="73"/>
      <c r="I92" s="124"/>
      <c r="R92" s="33"/>
      <c r="S92" s="33"/>
    </row>
    <row r="93" spans="6:19" ht="18" customHeight="1">
      <c r="F93" s="142"/>
      <c r="G93" s="73"/>
      <c r="H93" s="73"/>
      <c r="I93" s="124"/>
      <c r="R93" s="33"/>
      <c r="S93" s="33"/>
    </row>
    <row r="94" spans="6:19" ht="18" customHeight="1">
      <c r="F94" s="142"/>
      <c r="G94" s="73"/>
      <c r="H94" s="73"/>
      <c r="I94" s="124"/>
      <c r="R94" s="33"/>
      <c r="S94" s="33"/>
    </row>
    <row r="95" spans="6:19" ht="18" customHeight="1">
      <c r="F95" s="142"/>
      <c r="G95" s="73"/>
      <c r="H95" s="73"/>
      <c r="I95" s="124"/>
      <c r="R95" s="33"/>
      <c r="S95" s="33"/>
    </row>
    <row r="96" spans="6:19" ht="18" customHeight="1">
      <c r="F96" s="142"/>
      <c r="G96" s="73"/>
      <c r="H96" s="73"/>
      <c r="I96" s="124"/>
      <c r="R96" s="33"/>
      <c r="S96" s="33"/>
    </row>
    <row r="97" spans="6:19" ht="18" customHeight="1">
      <c r="F97" s="142"/>
      <c r="G97" s="73"/>
      <c r="H97" s="73"/>
      <c r="I97" s="124"/>
      <c r="R97" s="33"/>
      <c r="S97" s="33"/>
    </row>
    <row r="98" spans="6:19" ht="18" customHeight="1">
      <c r="F98" s="142"/>
      <c r="G98" s="73"/>
      <c r="H98" s="73"/>
      <c r="I98" s="124"/>
      <c r="R98" s="33"/>
      <c r="S98" s="33"/>
    </row>
    <row r="99" spans="6:19" ht="18" customHeight="1">
      <c r="F99" s="142"/>
      <c r="G99" s="73"/>
      <c r="H99" s="73"/>
      <c r="I99" s="124"/>
      <c r="R99" s="33"/>
      <c r="S99" s="33"/>
    </row>
    <row r="100" spans="6:19" ht="18" customHeight="1">
      <c r="F100" s="142"/>
      <c r="G100" s="73"/>
      <c r="H100" s="73"/>
      <c r="I100" s="124"/>
      <c r="R100" s="33"/>
      <c r="S100" s="33"/>
    </row>
    <row r="101" spans="6:19" ht="18" customHeight="1">
      <c r="F101" s="142"/>
      <c r="G101" s="73"/>
      <c r="H101" s="73"/>
      <c r="I101" s="124"/>
      <c r="R101" s="33"/>
      <c r="S101" s="33"/>
    </row>
    <row r="102" spans="6:19" ht="18" customHeight="1">
      <c r="F102" s="142"/>
      <c r="G102" s="73"/>
      <c r="H102" s="73"/>
      <c r="I102" s="124"/>
      <c r="R102" s="33"/>
      <c r="S102" s="33"/>
    </row>
    <row r="103" spans="6:19" ht="18" customHeight="1">
      <c r="F103" s="142"/>
      <c r="G103" s="73"/>
      <c r="H103" s="73"/>
      <c r="I103" s="124"/>
      <c r="R103" s="33"/>
      <c r="S103" s="33"/>
    </row>
    <row r="104" spans="6:19" ht="18" customHeight="1">
      <c r="F104" s="142"/>
      <c r="G104" s="73"/>
      <c r="H104" s="73"/>
      <c r="I104" s="124"/>
      <c r="R104" s="33"/>
      <c r="S104" s="33"/>
    </row>
    <row r="105" spans="6:19" ht="18" customHeight="1">
      <c r="F105" s="142"/>
      <c r="G105" s="73"/>
      <c r="H105" s="73"/>
      <c r="I105" s="124"/>
      <c r="R105" s="33"/>
      <c r="S105" s="33"/>
    </row>
    <row r="106" spans="6:19" ht="18" customHeight="1">
      <c r="F106" s="142"/>
      <c r="G106" s="73"/>
      <c r="H106" s="73"/>
      <c r="I106" s="124"/>
      <c r="R106" s="33"/>
      <c r="S106" s="33"/>
    </row>
    <row r="107" spans="6:19" ht="18" customHeight="1">
      <c r="F107" s="142"/>
      <c r="G107" s="73"/>
      <c r="H107" s="73"/>
      <c r="I107" s="124"/>
      <c r="R107" s="33"/>
      <c r="S107" s="33"/>
    </row>
    <row r="108" spans="6:19" ht="18" customHeight="1">
      <c r="F108" s="142"/>
      <c r="G108" s="73"/>
      <c r="H108" s="73"/>
      <c r="I108" s="124"/>
      <c r="R108" s="33"/>
      <c r="S108" s="33"/>
    </row>
    <row r="109" spans="6:19" ht="18" customHeight="1">
      <c r="F109" s="142"/>
      <c r="G109" s="73"/>
      <c r="H109" s="73"/>
      <c r="I109" s="124"/>
      <c r="R109" s="33"/>
      <c r="S109" s="33"/>
    </row>
    <row r="110" spans="6:19" ht="18" customHeight="1">
      <c r="F110" s="142"/>
      <c r="G110" s="73"/>
      <c r="H110" s="73"/>
      <c r="I110" s="124"/>
      <c r="R110" s="33"/>
      <c r="S110" s="33"/>
    </row>
    <row r="111" spans="6:19" ht="18" customHeight="1">
      <c r="F111" s="142"/>
      <c r="G111" s="73"/>
      <c r="H111" s="73"/>
      <c r="I111" s="124"/>
      <c r="R111" s="33"/>
      <c r="S111" s="33"/>
    </row>
    <row r="112" spans="6:19" ht="18" customHeight="1">
      <c r="F112" s="142"/>
      <c r="G112" s="73"/>
      <c r="H112" s="73"/>
      <c r="I112" s="124"/>
      <c r="R112" s="33"/>
      <c r="S112" s="33"/>
    </row>
    <row r="113" spans="6:19" ht="18" customHeight="1">
      <c r="F113" s="142"/>
      <c r="G113" s="73"/>
      <c r="H113" s="73"/>
      <c r="I113" s="124"/>
      <c r="R113" s="33"/>
      <c r="S113" s="33"/>
    </row>
    <row r="114" spans="6:19" ht="18" customHeight="1">
      <c r="F114" s="142"/>
      <c r="G114" s="73"/>
      <c r="H114" s="73"/>
      <c r="I114" s="124"/>
      <c r="R114" s="33"/>
      <c r="S114" s="33"/>
    </row>
    <row r="115" spans="6:19" ht="18" customHeight="1">
      <c r="F115" s="142"/>
      <c r="G115" s="73"/>
      <c r="H115" s="73"/>
      <c r="I115" s="124"/>
      <c r="R115" s="33"/>
      <c r="S115" s="33"/>
    </row>
    <row r="116" spans="6:19" ht="18" customHeight="1">
      <c r="F116" s="142"/>
      <c r="G116" s="73"/>
      <c r="H116" s="73"/>
      <c r="I116" s="124"/>
      <c r="R116" s="33"/>
      <c r="S116" s="33"/>
    </row>
    <row r="117" spans="6:19" ht="18" customHeight="1">
      <c r="F117" s="142"/>
      <c r="G117" s="73"/>
      <c r="H117" s="73"/>
      <c r="I117" s="124"/>
      <c r="R117" s="33"/>
      <c r="S117" s="33"/>
    </row>
    <row r="118" spans="6:19" ht="18" customHeight="1">
      <c r="F118" s="142"/>
      <c r="G118" s="73"/>
      <c r="H118" s="73"/>
      <c r="I118" s="124"/>
      <c r="R118" s="33"/>
      <c r="S118" s="33"/>
    </row>
    <row r="119" spans="6:19" ht="18" customHeight="1">
      <c r="F119" s="142"/>
      <c r="G119" s="73"/>
      <c r="H119" s="73"/>
      <c r="I119" s="124"/>
      <c r="R119" s="33"/>
      <c r="S119" s="33"/>
    </row>
    <row r="120" spans="6:19" ht="18" customHeight="1">
      <c r="F120" s="142"/>
      <c r="G120" s="73"/>
      <c r="H120" s="73"/>
      <c r="I120" s="124"/>
      <c r="R120" s="33"/>
      <c r="S120" s="33"/>
    </row>
  </sheetData>
  <sheetProtection selectLockedCells="1"/>
  <mergeCells count="4">
    <mergeCell ref="B2:C5"/>
    <mergeCell ref="D2:O5"/>
    <mergeCell ref="C6:D6"/>
    <mergeCell ref="J6:M6"/>
  </mergeCells>
  <conditionalFormatting sqref="L22 K16 C16">
    <cfRule type="cellIs" priority="3" dxfId="0" operator="equal" stopIfTrue="1">
      <formula>0</formula>
    </cfRule>
  </conditionalFormatting>
  <conditionalFormatting sqref="D28">
    <cfRule type="cellIs" priority="4" dxfId="0" operator="lessThanOrEqual" stopIfTrue="1">
      <formula>0</formula>
    </cfRule>
  </conditionalFormatting>
  <dataValidations count="9">
    <dataValidation type="whole" allowBlank="1" showInputMessage="1" showErrorMessage="1" errorTitle="Dept ID" error="Dept must be in the 5XXXXXX range." sqref="C14 M14 E14">
      <formula1>5000000</formula1>
      <formula2>5999999</formula2>
    </dataValidation>
    <dataValidation type="whole" allowBlank="1" showInputMessage="1" showErrorMessage="1" errorTitle="Account" error="Account must in the 5XXXX - 8XXXX range.&#10;" sqref="M15 K15 E15">
      <formula1>50000</formula1>
      <formula2>89999</formula2>
    </dataValidation>
    <dataValidation type="whole" allowBlank="1" showInputMessage="1" showErrorMessage="1" errorTitle="Class" error="Class must be in the XX range." sqref="E16 M16">
      <formula1>0</formula1>
      <formula2>99</formula2>
    </dataValidation>
    <dataValidation type="whole" allowBlank="1" showInputMessage="1" showErrorMessage="1" errorTitle="Program" error="Program must be in the 5XXXX range." sqref="C18 M18 E18">
      <formula1>50000</formula1>
      <formula2>59999</formula2>
    </dataValidation>
    <dataValidation type="whole" allowBlank="1" showInputMessage="1" showErrorMessage="1" errorTitle="Project" error="Project must be in the 5XXXXXX range." sqref="E19:E20 M19:M20 C19">
      <formula1>5000000</formula1>
      <formula2>5999999</formula2>
    </dataValidation>
    <dataValidation type="whole" allowBlank="1" showInputMessage="1" showErrorMessage="1" errorTitle="Position Number" error="Position Number must be in the XXXXXXXX range." sqref="K8 C8">
      <formula1>0</formula1>
      <formula2>99999999</formula2>
    </dataValidation>
    <dataValidation type="textLength" operator="equal" allowBlank="1" showInputMessage="1" showErrorMessage="1" errorTitle="Class" error="Class must be in the XX range." sqref="K16 C16">
      <formula1>2</formula1>
    </dataValidation>
    <dataValidation type="whole" allowBlank="1" showInputMessage="1" showErrorMessage="1" errorTitle="Account" error="Account must in the 5XXXX - 8XXXX range.&#10;" sqref="C15">
      <formula1>40000</formula1>
      <formula2>89999</formula2>
    </dataValidation>
    <dataValidation type="whole" allowBlank="1" showInputMessage="1" showErrorMessage="1" errorTitle="10 digit Acct ID" error="Acct ID must be in the 5XXXXXXXXX range." sqref="C20">
      <formula1>5000000000</formula1>
      <formula2>5999999999</formula2>
    </dataValidation>
  </dataValidations>
  <printOptions horizontalCentered="1"/>
  <pageMargins left="0" right="0" top="0" bottom="0" header="0" footer="0"/>
  <pageSetup fitToHeight="2" fitToWidth="1" horizontalDpi="600" verticalDpi="600" orientation="landscape" scale="78" r:id="rId2"/>
  <rowBreaks count="1" manualBreakCount="1">
    <brk id="3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OUTMAN</dc:creator>
  <cp:keywords/>
  <dc:description/>
  <cp:lastModifiedBy>buchanan</cp:lastModifiedBy>
  <cp:lastPrinted>2020-09-08T17:35:57Z</cp:lastPrinted>
  <dcterms:created xsi:type="dcterms:W3CDTF">2007-01-10T20:20:10Z</dcterms:created>
  <dcterms:modified xsi:type="dcterms:W3CDTF">2020-09-14T17:22:55Z</dcterms:modified>
  <cp:category/>
  <cp:version/>
  <cp:contentType/>
  <cp:contentStatus/>
</cp:coreProperties>
</file>