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drawings/drawing2.xml" ContentType="application/vnd.openxmlformats-officedocument.drawing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drawings/drawing3.xml" ContentType="application/vnd.openxmlformats-officedocument.drawing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moip01\Box\OIP\Study Abroad\DIRECT EXCHANGES\Budgets 2019\"/>
    </mc:Choice>
  </mc:AlternateContent>
  <bookViews>
    <workbookView xWindow="0" yWindow="0" windowWidth="28800" windowHeight="12300" activeTab="2"/>
  </bookViews>
  <sheets>
    <sheet name="Lancaster - Fall" sheetId="2" r:id="rId1"/>
    <sheet name="Lancaster - Spring" sheetId="1" r:id="rId2"/>
    <sheet name="Lancaster - Academic Year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3" l="1"/>
  <c r="D8" i="3"/>
  <c r="D9" i="3"/>
  <c r="D14" i="3"/>
  <c r="D15" i="3"/>
  <c r="D21" i="3" s="1"/>
  <c r="D16" i="3"/>
  <c r="D17" i="3"/>
  <c r="D18" i="3"/>
  <c r="D19" i="3"/>
  <c r="D20" i="3"/>
  <c r="C21" i="3"/>
  <c r="B3" i="3" s="1"/>
  <c r="D25" i="3"/>
  <c r="D26" i="3"/>
  <c r="D27" i="3"/>
  <c r="C28" i="3"/>
  <c r="D28" i="3"/>
  <c r="E3" i="3" l="1"/>
  <c r="C3" i="3"/>
  <c r="D7" i="2"/>
  <c r="D8" i="2"/>
  <c r="D9" i="2"/>
  <c r="D14" i="2"/>
  <c r="D15" i="2"/>
  <c r="D20" i="2" s="1"/>
  <c r="D16" i="2"/>
  <c r="D17" i="2"/>
  <c r="D18" i="2"/>
  <c r="D19" i="2"/>
  <c r="C20" i="2"/>
  <c r="B3" i="2" s="1"/>
  <c r="D24" i="2"/>
  <c r="D25" i="2"/>
  <c r="D27" i="2" s="1"/>
  <c r="D26" i="2"/>
  <c r="C27" i="2"/>
  <c r="D7" i="1"/>
  <c r="D8" i="1"/>
  <c r="D9" i="1"/>
  <c r="D14" i="1"/>
  <c r="D15" i="1"/>
  <c r="D21" i="1" s="1"/>
  <c r="D16" i="1"/>
  <c r="D17" i="1"/>
  <c r="D18" i="1"/>
  <c r="D19" i="1"/>
  <c r="D20" i="1"/>
  <c r="C21" i="1"/>
  <c r="B3" i="1" s="1"/>
  <c r="D25" i="1"/>
  <c r="D26" i="1"/>
  <c r="D27" i="1"/>
  <c r="C28" i="1"/>
  <c r="D28" i="1"/>
  <c r="E3" i="2" l="1"/>
  <c r="C3" i="2"/>
  <c r="C3" i="1"/>
  <c r="E3" i="1"/>
</calcChain>
</file>

<file path=xl/sharedStrings.xml><?xml version="1.0" encoding="utf-8"?>
<sst xmlns="http://schemas.openxmlformats.org/spreadsheetml/2006/main" count="104" uniqueCount="28">
  <si>
    <t>Total</t>
  </si>
  <si>
    <t>iNext Travel Insurnace</t>
  </si>
  <si>
    <t>UK Visa Application Fee</t>
  </si>
  <si>
    <t>Airfare</t>
  </si>
  <si>
    <t>Notes</t>
  </si>
  <si>
    <t>GBP £</t>
  </si>
  <si>
    <t>USD $</t>
  </si>
  <si>
    <t>Items</t>
  </si>
  <si>
    <t>Travel Expenses</t>
  </si>
  <si>
    <t>Personal Expenses</t>
  </si>
  <si>
    <t>Local Transportation</t>
  </si>
  <si>
    <t>Textbooks</t>
  </si>
  <si>
    <t>Laundry</t>
  </si>
  <si>
    <t>Food - Meal Plan</t>
  </si>
  <si>
    <t>Spring Break Housing</t>
  </si>
  <si>
    <t>Housing</t>
  </si>
  <si>
    <r>
      <t xml:space="preserve">Living Expenses </t>
    </r>
    <r>
      <rPr>
        <sz val="8"/>
        <color theme="0"/>
        <rFont val="Calibri Light"/>
        <family val="2"/>
        <scheme val="major"/>
      </rPr>
      <t>(To Be Paid to Host University)</t>
    </r>
  </si>
  <si>
    <t>Tution &amp; Fees (Out of State)</t>
  </si>
  <si>
    <t>Tution &amp; Fees (NEBHE)</t>
  </si>
  <si>
    <t>Spring tuition is billed for 15 credits.</t>
  </si>
  <si>
    <t>Tuition &amp; Fees (In-State)</t>
  </si>
  <si>
    <r>
      <t xml:space="preserve">Academic Expenses </t>
    </r>
    <r>
      <rPr>
        <sz val="8"/>
        <color theme="0"/>
        <rFont val="Calibri Light"/>
        <family val="2"/>
        <scheme val="major"/>
      </rPr>
      <t>(To Be Paid to Umaine)</t>
    </r>
  </si>
  <si>
    <t>Total Out of State</t>
  </si>
  <si>
    <t>Total NEBHE</t>
  </si>
  <si>
    <t>Total In-State</t>
  </si>
  <si>
    <t xml:space="preserve"> </t>
  </si>
  <si>
    <t>Fall tuition is billed for 12 credits.</t>
  </si>
  <si>
    <t>Academic year tuition is billed for 30 credits.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</si>
</sst>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164" formatCode="_-[$£-809]* #,##0.00_-;\-[$£-809]* #,##0.00_-;_-[$£-809]* &quot;-&quot;??_-;_-@_-"/>
    <numFmt numFmtId="165" formatCode="_([$$-409]* #,##0.00_);_([$$-409]* \(#,##0.00\);_([$$-409]* &quot;-&quot;??_);_(@_)"/>
    <numFmt numFmtId="166" formatCode="&quot;$&quot;#,##0.00"/>
    <numFmt numFmtId="167" formatCode="&quot;$&quot;#,##0"/>
  </numFmts>
  <fonts count="19" x14ac:knownFonts="1">
    <font>
      <sz val="11"/>
      <color theme="1"/>
      <name val="Calibri"/>
      <family val="2"/>
      <scheme val="minor"/>
    </font>
    <font>
      <sz val="10"/>
      <color theme="1" tint="0.14999847407452621"/>
      <name val="Calibri"/>
      <family val="2"/>
      <scheme val="minor"/>
    </font>
    <font>
      <b/>
      <sz val="10"/>
      <color theme="1" tint="0.1499984740745262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4" tint="-0.499984740745262"/>
      <name val="Calibri"/>
      <family val="2"/>
      <scheme val="minor"/>
    </font>
    <font>
      <sz val="11"/>
      <color theme="0"/>
      <name val="Calibri Light"/>
      <family val="2"/>
      <scheme val="major"/>
    </font>
    <font>
      <sz val="10"/>
      <color theme="1" tint="0.14999847407452621"/>
      <name val="Calibri"/>
      <scheme val="minor"/>
    </font>
    <font>
      <b/>
      <sz val="10"/>
      <color theme="1" tint="0.14999847407452621"/>
      <name val="Calibri"/>
      <scheme val="minor"/>
    </font>
    <font>
      <sz val="8"/>
      <color theme="1" tint="0.14999847407452621"/>
      <name val="Calibri"/>
      <family val="2"/>
      <scheme val="minor"/>
    </font>
    <font>
      <sz val="8"/>
      <color theme="0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10"/>
      <name val="Calibri"/>
      <family val="2"/>
      <scheme val="minor"/>
    </font>
    <font>
      <sz val="9"/>
      <color theme="1" tint="0.14999847407452621"/>
      <name val="Calibri"/>
      <family val="2"/>
      <scheme val="minor"/>
    </font>
    <font>
      <sz val="9"/>
      <color theme="0"/>
      <name val="Calibri Light"/>
      <family val="2"/>
      <scheme val="major"/>
    </font>
    <font>
      <sz val="12"/>
      <color theme="8" tint="-0.499984740745262"/>
      <name val="Calibri Light"/>
      <family val="2"/>
      <scheme val="major"/>
    </font>
    <font>
      <sz val="20"/>
      <color theme="8" tint="-0.499984740745262"/>
      <name val="Calibri Light"/>
      <family val="2"/>
      <scheme val="major"/>
    </font>
    <font>
      <sz val="22"/>
      <color theme="8" tint="-0.499984740745262"/>
      <name val="Calibri Light"/>
      <family val="2"/>
      <scheme val="major"/>
    </font>
    <font>
      <sz val="24"/>
      <color theme="8" tint="-0.499984740745262"/>
      <name val="Calibri Light"/>
      <family val="2"/>
      <scheme val="major"/>
    </font>
    <font>
      <sz val="9"/>
      <color theme="1" tint="0.249977111117893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164" fontId="1" fillId="0" borderId="0" xfId="0" applyNumberFormat="1" applyFont="1" applyAlignment="1">
      <alignment horizontal="center" vertical="center"/>
    </xf>
    <xf numFmtId="44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 inden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4" fontId="4" fillId="0" borderId="0" xfId="0" applyNumberFormat="1" applyFont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 indent="1"/>
    </xf>
    <xf numFmtId="0" fontId="6" fillId="0" borderId="1" xfId="0" applyFont="1" applyBorder="1" applyAlignment="1">
      <alignment horizontal="left" vertical="center" indent="1"/>
    </xf>
    <xf numFmtId="164" fontId="6" fillId="0" borderId="1" xfId="0" applyNumberFormat="1" applyFont="1" applyBorder="1" applyAlignment="1">
      <alignment horizontal="center" vertical="center"/>
    </xf>
    <xf numFmtId="44" fontId="6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indent="1"/>
    </xf>
    <xf numFmtId="0" fontId="8" fillId="0" borderId="0" xfId="0" applyFont="1" applyAlignment="1">
      <alignment horizontal="left" vertical="center" indent="1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165" fontId="10" fillId="0" borderId="0" xfId="0" applyNumberFormat="1" applyFont="1" applyBorder="1" applyAlignment="1">
      <alignment vertical="center"/>
    </xf>
    <xf numFmtId="164" fontId="11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2" borderId="0" xfId="0" applyFont="1" applyFill="1" applyAlignment="1">
      <alignment horizontal="left" vertical="center" indent="1"/>
    </xf>
    <xf numFmtId="0" fontId="13" fillId="2" borderId="0" xfId="0" applyFont="1" applyFill="1" applyAlignment="1">
      <alignment horizontal="center" vertical="center"/>
    </xf>
    <xf numFmtId="166" fontId="0" fillId="0" borderId="0" xfId="0" applyNumberFormat="1" applyFont="1" applyAlignment="1">
      <alignment vertical="center"/>
    </xf>
    <xf numFmtId="166" fontId="14" fillId="0" borderId="0" xfId="0" applyNumberFormat="1" applyFont="1" applyBorder="1" applyAlignment="1">
      <alignment horizontal="center" vertical="center"/>
    </xf>
    <xf numFmtId="164" fontId="15" fillId="0" borderId="0" xfId="0" applyNumberFormat="1" applyFont="1" applyBorder="1" applyAlignment="1">
      <alignment horizontal="center" vertical="center"/>
    </xf>
    <xf numFmtId="167" fontId="16" fillId="0" borderId="0" xfId="0" applyNumberFormat="1" applyFont="1" applyFill="1" applyBorder="1" applyAlignment="1">
      <alignment horizontal="left" vertical="top"/>
    </xf>
    <xf numFmtId="167" fontId="17" fillId="0" borderId="0" xfId="0" applyNumberFormat="1" applyFont="1" applyBorder="1" applyAlignment="1">
      <alignment horizontal="left" vertical="top"/>
    </xf>
    <xf numFmtId="0" fontId="18" fillId="0" borderId="0" xfId="0" applyFont="1" applyAlignment="1">
      <alignment horizontal="left" vertical="center"/>
    </xf>
    <xf numFmtId="0" fontId="0" fillId="0" borderId="0" xfId="0" applyFont="1"/>
    <xf numFmtId="0" fontId="0" fillId="0" borderId="0" xfId="0" applyFont="1" applyAlignment="1">
      <alignment horizontal="center"/>
    </xf>
    <xf numFmtId="167" fontId="17" fillId="0" borderId="0" xfId="0" applyNumberFormat="1" applyFont="1" applyBorder="1" applyAlignment="1">
      <alignment horizontal="left" vertical="top"/>
    </xf>
    <xf numFmtId="0" fontId="8" fillId="0" borderId="0" xfId="0" applyFont="1" applyAlignment="1">
      <alignment horizontal="center" vertical="center"/>
    </xf>
  </cellXfs>
  <cellStyles count="1">
    <cellStyle name="Normal" xfId="0" builtinId="0"/>
  </cellStyles>
  <dxfs count="7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alibri"/>
        <scheme val="minor"/>
      </font>
      <alignment horizontal="left" vertical="center" textRotation="0" wrapText="0" indent="1" justifyLastLine="0" shrinkToFit="0" readingOrder="0"/>
    </dxf>
    <dxf>
      <numFmt numFmtId="164" formatCode="_-[$£-809]* #,##0.00_-;\-[$£-809]* #,##0.00_-;_-[$£-809]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alibri"/>
        <scheme val="minor"/>
      </font>
      <numFmt numFmtId="164" formatCode="_-[$£-809]* #,##0.00_-;\-[$£-809]* #,##0.00_-;_-[$£-809]* &quot;-&quot;??_-;_-@_-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alibri"/>
        <scheme val="minor"/>
      </font>
      <numFmt numFmtId="34" formatCode="_(&quot;$&quot;* #,##0.00_);_(&quot;$&quot;* \(#,##0.00\);_(&quot;$&quot;* &quot;-&quot;??_);_(@_)"/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alibri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rgb="FF262626"/>
        <name val="Tahoma"/>
        <scheme val="none"/>
      </font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numFmt numFmtId="34" formatCode="_(&quot;$&quot;* #,##0.00_);_(&quot;$&quot;* \(#,##0.00\);_(&quot;$&quot;* &quot;-&quot;??_);_(@_)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alibri"/>
        <scheme val="minor"/>
      </font>
      <alignment horizontal="left" vertical="center" textRotation="0" wrapText="0" indent="1" justifyLastLine="0" shrinkToFit="0" readingOrder="0"/>
      <border diagonalUp="0" diagonalDown="0" outline="0">
        <left/>
        <right/>
        <top style="thin">
          <color theme="4"/>
        </top>
        <bottom style="thin">
          <color theme="4"/>
        </bottom>
      </border>
    </dxf>
    <dxf>
      <numFmt numFmtId="164" formatCode="_-[$£-809]* #,##0.00_-;\-[$£-809]* #,##0.00_-;_-[$£-809]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alibri"/>
        <scheme val="minor"/>
      </font>
      <numFmt numFmtId="164" formatCode="_-[$£-809]* #,##0.00_-;\-[$£-809]* #,##0.00_-;_-[$£-809]* &quot;-&quot;??_-;_-@_-"/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alibri"/>
        <scheme val="minor"/>
      </font>
      <numFmt numFmtId="34" formatCode="_(&quot;$&quot;* #,##0.00_);_(&quot;$&quot;* \(#,##0.00\);_(&quot;$&quot;* &quot;-&quot;??_);_(@_)"/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alibri"/>
        <scheme val="minor"/>
      </font>
      <alignment horizontal="left" vertical="center" textRotation="0" wrapText="0" indent="1" justifyLastLine="0" shrinkToFit="0" readingOrder="0"/>
      <border diagonalUp="0" diagonalDown="0" outline="0">
        <left/>
        <right/>
        <top style="thin">
          <color theme="4"/>
        </top>
        <bottom style="thin">
          <color theme="4"/>
        </bottom>
      </border>
    </dxf>
    <dxf>
      <border outline="0">
        <top style="thin">
          <color rgb="FF5B9BD5"/>
        </top>
      </border>
    </dxf>
    <dxf>
      <font>
        <strike val="0"/>
        <outline val="0"/>
        <shadow val="0"/>
        <u val="none"/>
        <vertAlign val="baseline"/>
        <sz val="10"/>
        <color rgb="FF262626"/>
        <name val="Tahoma"/>
        <scheme val="none"/>
      </font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numFmt numFmtId="34" formatCode="_(&quot;$&quot;* #,##0.00_);_(&quot;$&quot;* \(#,##0.00\);_(&quot;$&quot;* &quot;-&quot;??_);_(@_)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alibri"/>
        <scheme val="minor"/>
      </font>
      <fill>
        <patternFill patternType="solid">
          <fgColor indexed="64"/>
          <bgColor theme="4" tint="0.79998168889431442"/>
        </patternFill>
      </fill>
      <alignment horizontal="left" vertical="center" textRotation="0" wrapText="0" indent="1" justifyLastLine="0" shrinkToFit="0" readingOrder="0"/>
    </dxf>
    <dxf>
      <numFmt numFmtId="165" formatCode="_([$$-409]* #,##0.00_);_([$$-409]* \(#,##0.00\);_([$$-409]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alibri"/>
        <scheme val="minor"/>
      </font>
      <numFmt numFmtId="165" formatCode="_([$$-409]* #,##0.00_);_([$$-409]* \(#,##0.00\);_([$$-409]* &quot;-&quot;??_);_(@_)"/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alibri"/>
        <scheme val="minor"/>
      </font>
      <numFmt numFmtId="34" formatCode="_(&quot;$&quot;* #,##0.00_);_(&quot;$&quot;* \(#,##0.00\);_(&quot;$&quot;* &quot;-&quot;??_);_(@_)"/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alibri"/>
        <scheme val="minor"/>
      </font>
      <fill>
        <patternFill patternType="solid">
          <fgColor indexed="64"/>
          <bgColor theme="4" tint="0.79998168889431442"/>
        </patternFill>
      </fill>
      <alignment horizontal="left" vertical="center" textRotation="0" wrapText="0" indent="1" justifyLastLine="0" shrinkToFit="0" readingOrder="0"/>
    </dxf>
    <dxf>
      <fill>
        <patternFill patternType="solid">
          <fgColor rgb="FF000000"/>
          <bgColor rgb="FFDDEBF7"/>
        </patternFill>
      </fill>
    </dxf>
    <dxf>
      <font>
        <strike val="0"/>
        <outline val="0"/>
        <shadow val="0"/>
        <u val="none"/>
        <vertAlign val="baseline"/>
        <sz val="10"/>
        <color rgb="FF262626"/>
        <name val="Tahoma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alibri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alibri"/>
        <scheme val="minor"/>
      </font>
      <numFmt numFmtId="164" formatCode="_-[$£-809]* #,##0.00_-;\-[$£-809]* #,##0.00_-;_-[$£-809]* &quot;-&quot;??_-;_-@_-"/>
      <alignment horizontal="center" vertical="center" textRotation="0" wrapText="0" indent="0" justifyLastLine="0" shrinkToFit="0" readingOrder="0"/>
    </dxf>
    <dxf>
      <numFmt numFmtId="164" formatCode="_-[$£-809]* #,##0.00_-;\-[$£-809]* #,##0.00_-;_-[$£-809]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alibri"/>
        <scheme val="minor"/>
      </font>
      <numFmt numFmtId="34" formatCode="_(&quot;$&quot;* #,##0.00_);_(&quot;$&quot;* \(#,##0.00\);_(&quot;$&quot;* &quot;-&quot;??_);_(@_)"/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alibri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rgb="FF262626"/>
        <name val="Tahoma"/>
        <scheme val="none"/>
      </font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numFmt numFmtId="34" formatCode="_(&quot;$&quot;* #,##0.00_);_(&quot;$&quot;* \(#,##0.00\);_(&quot;$&quot;* &quot;-&quot;??_);_(@_)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alibri"/>
        <scheme val="minor"/>
      </font>
      <alignment horizontal="left" vertical="center" textRotation="0" wrapText="0" indent="1" justifyLastLine="0" shrinkToFit="0" readingOrder="0"/>
      <border diagonalUp="0" diagonalDown="0" outline="0">
        <left/>
        <right/>
        <top style="thin">
          <color theme="4"/>
        </top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alibri"/>
        <scheme val="minor"/>
      </font>
      <numFmt numFmtId="164" formatCode="_-[$£-809]* #,##0.00_-;\-[$£-809]* #,##0.00_-;_-[$£-809]* &quot;-&quot;??_-;_-@_-"/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 style="thin">
          <color theme="4"/>
        </bottom>
      </border>
    </dxf>
    <dxf>
      <numFmt numFmtId="164" formatCode="_-[$£-809]* #,##0.00_-;\-[$£-809]* #,##0.00_-;_-[$£-809]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alibri"/>
        <scheme val="minor"/>
      </font>
      <numFmt numFmtId="34" formatCode="_(&quot;$&quot;* #,##0.00_);_(&quot;$&quot;* \(#,##0.00\);_(&quot;$&quot;* &quot;-&quot;??_);_(@_)"/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alibri"/>
        <scheme val="minor"/>
      </font>
      <alignment horizontal="left" vertical="center" textRotation="0" wrapText="0" indent="1" justifyLastLine="0" shrinkToFit="0" readingOrder="0"/>
      <border diagonalUp="0" diagonalDown="0" outline="0">
        <left/>
        <right/>
        <top style="thin">
          <color theme="4"/>
        </top>
        <bottom style="thin">
          <color theme="4"/>
        </bottom>
      </border>
    </dxf>
    <dxf>
      <border outline="0">
        <top style="thin">
          <color rgb="FF5B9BD5"/>
        </top>
      </border>
    </dxf>
    <dxf>
      <font>
        <strike val="0"/>
        <outline val="0"/>
        <shadow val="0"/>
        <u val="none"/>
        <vertAlign val="baseline"/>
        <sz val="10"/>
        <color rgb="FF262626"/>
        <name val="Tahoma"/>
        <scheme val="none"/>
      </font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numFmt numFmtId="34" formatCode="_(&quot;$&quot;* #,##0.00_);_(&quot;$&quot;* \(#,##0.00\);_(&quot;$&quot;* &quot;-&quot;??_);_(@_)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alibri"/>
        <scheme val="minor"/>
      </font>
      <fill>
        <patternFill patternType="solid">
          <fgColor indexed="64"/>
          <bgColor theme="4" tint="0.79998168889431442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alibri"/>
        <scheme val="minor"/>
      </font>
      <numFmt numFmtId="165" formatCode="_([$$-409]* #,##0.00_);_([$$-409]* \(#,##0.00\);_([$$-409]* &quot;-&quot;??_);_(@_)"/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</dxf>
    <dxf>
      <numFmt numFmtId="165" formatCode="_([$$-409]* #,##0.00_);_([$$-409]* \(#,##0.00\);_([$$-409]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alibri"/>
        <scheme val="minor"/>
      </font>
      <numFmt numFmtId="34" formatCode="_(&quot;$&quot;* #,##0.00_);_(&quot;$&quot;* \(#,##0.00\);_(&quot;$&quot;* &quot;-&quot;??_);_(@_)"/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alibri"/>
        <scheme val="minor"/>
      </font>
      <fill>
        <patternFill patternType="solid">
          <fgColor indexed="64"/>
          <bgColor theme="4" tint="0.79998168889431442"/>
        </patternFill>
      </fill>
      <alignment horizontal="left" vertical="center" textRotation="0" wrapText="0" indent="1" justifyLastLine="0" shrinkToFit="0" readingOrder="0"/>
    </dxf>
    <dxf>
      <fill>
        <patternFill patternType="solid">
          <fgColor rgb="FF000000"/>
          <bgColor rgb="FFDDEBF7"/>
        </patternFill>
      </fill>
    </dxf>
    <dxf>
      <font>
        <strike val="0"/>
        <outline val="0"/>
        <shadow val="0"/>
        <u val="none"/>
        <vertAlign val="baseline"/>
        <sz val="10"/>
        <color rgb="FF262626"/>
        <name val="Tahoma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alibri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alibri"/>
        <scheme val="minor"/>
      </font>
      <numFmt numFmtId="164" formatCode="_-[$£-809]* #,##0.00_-;\-[$£-809]* #,##0.00_-;_-[$£-809]* &quot;-&quot;??_-;_-@_-"/>
      <alignment horizontal="center" vertical="center" textRotation="0" wrapText="0" indent="0" justifyLastLine="0" shrinkToFit="0" readingOrder="0"/>
    </dxf>
    <dxf>
      <numFmt numFmtId="164" formatCode="_-[$£-809]* #,##0.00_-;\-[$£-809]* #,##0.00_-;_-[$£-809]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alibri"/>
        <scheme val="minor"/>
      </font>
      <numFmt numFmtId="34" formatCode="_(&quot;$&quot;* #,##0.00_);_(&quot;$&quot;* \(#,##0.00\);_(&quot;$&quot;* &quot;-&quot;??_);_(@_)"/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alibri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rgb="FF262626"/>
        <name val="Tahoma"/>
        <scheme val="none"/>
      </font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numFmt numFmtId="34" formatCode="_(&quot;$&quot;* #,##0.00_);_(&quot;$&quot;* \(#,##0.00\);_(&quot;$&quot;* &quot;-&quot;??_);_(@_)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alibri"/>
        <scheme val="minor"/>
      </font>
      <alignment horizontal="left" vertical="center" textRotation="0" wrapText="0" indent="1" justifyLastLine="0" shrinkToFit="0" readingOrder="0"/>
      <border diagonalUp="0" diagonalDown="0" outline="0">
        <left/>
        <right/>
        <top style="thin">
          <color theme="4"/>
        </top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alibri"/>
        <scheme val="minor"/>
      </font>
      <numFmt numFmtId="164" formatCode="_-[$£-809]* #,##0.00_-;\-[$£-809]* #,##0.00_-;_-[$£-809]* &quot;-&quot;??_-;_-@_-"/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 style="thin">
          <color theme="4"/>
        </bottom>
      </border>
    </dxf>
    <dxf>
      <numFmt numFmtId="164" formatCode="_-[$£-809]* #,##0.00_-;\-[$£-809]* #,##0.00_-;_-[$£-809]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alibri"/>
        <scheme val="minor"/>
      </font>
      <numFmt numFmtId="34" formatCode="_(&quot;$&quot;* #,##0.00_);_(&quot;$&quot;* \(#,##0.00\);_(&quot;$&quot;* &quot;-&quot;??_);_(@_)"/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alibri"/>
        <scheme val="minor"/>
      </font>
      <alignment horizontal="left" vertical="center" textRotation="0" wrapText="0" indent="1" justifyLastLine="0" shrinkToFit="0" readingOrder="0"/>
      <border diagonalUp="0" diagonalDown="0" outline="0">
        <left/>
        <right/>
        <top style="thin">
          <color theme="4"/>
        </top>
        <bottom style="thin">
          <color theme="4"/>
        </bottom>
      </border>
    </dxf>
    <dxf>
      <border outline="0">
        <top style="thin">
          <color rgb="FF5B9BD5"/>
        </top>
      </border>
    </dxf>
    <dxf>
      <font>
        <strike val="0"/>
        <outline val="0"/>
        <shadow val="0"/>
        <u val="none"/>
        <vertAlign val="baseline"/>
        <sz val="10"/>
        <color rgb="FF262626"/>
        <name val="Tahoma"/>
        <scheme val="none"/>
      </font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numFmt numFmtId="34" formatCode="_(&quot;$&quot;* #,##0.00_);_(&quot;$&quot;* \(#,##0.00\);_(&quot;$&quot;* &quot;-&quot;??_);_(@_)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alibri"/>
        <scheme val="minor"/>
      </font>
      <fill>
        <patternFill patternType="solid">
          <fgColor indexed="64"/>
          <bgColor theme="4" tint="0.79998168889431442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alibri"/>
        <scheme val="minor"/>
      </font>
      <numFmt numFmtId="165" formatCode="_([$$-409]* #,##0.00_);_([$$-409]* \(#,##0.00\);_([$$-409]* &quot;-&quot;??_);_(@_)"/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</dxf>
    <dxf>
      <numFmt numFmtId="165" formatCode="_([$$-409]* #,##0.00_);_([$$-409]* \(#,##0.00\);_([$$-409]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alibri"/>
        <scheme val="minor"/>
      </font>
      <numFmt numFmtId="34" formatCode="_(&quot;$&quot;* #,##0.00_);_(&quot;$&quot;* \(#,##0.00\);_(&quot;$&quot;* &quot;-&quot;??_);_(@_)"/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alibri"/>
        <scheme val="minor"/>
      </font>
      <fill>
        <patternFill patternType="solid">
          <fgColor indexed="64"/>
          <bgColor theme="4" tint="0.79998168889431442"/>
        </patternFill>
      </fill>
      <alignment horizontal="left" vertical="center" textRotation="0" wrapText="0" indent="1" justifyLastLine="0" shrinkToFit="0" readingOrder="0"/>
    </dxf>
    <dxf>
      <fill>
        <patternFill patternType="solid">
          <fgColor rgb="FF000000"/>
          <bgColor rgb="FFDDEBF7"/>
        </patternFill>
      </fill>
    </dxf>
    <dxf>
      <font>
        <strike val="0"/>
        <outline val="0"/>
        <shadow val="0"/>
        <u val="none"/>
        <vertAlign val="baseline"/>
        <sz val="10"/>
        <color rgb="FF262626"/>
        <name val="Tahoma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alignment vertical="center" textRotation="0" wrapText="0" indent="0" justifyLastLine="0" shrinkToFit="0" readingOrder="0"/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4" tint="-0.249977111117893"/>
      </font>
    </dxf>
    <dxf>
      <font>
        <b/>
        <color theme="4" tint="-0.249977111117893"/>
      </font>
    </dxf>
    <dxf>
      <font>
        <b val="0"/>
        <i val="0"/>
        <color theme="4" tint="-0.249977111117893"/>
      </font>
      <border>
        <top style="thin">
          <color theme="4"/>
        </top>
      </border>
    </dxf>
    <dxf>
      <font>
        <b val="0"/>
        <i val="0"/>
        <color theme="4" tint="-0.249977111117893"/>
      </font>
      <border>
        <bottom style="thin">
          <color theme="4"/>
        </bottom>
      </border>
    </dxf>
    <dxf>
      <font>
        <color theme="4" tint="-0.249977111117893"/>
      </font>
      <border>
        <top/>
        <bottom style="thin">
          <color theme="4"/>
        </bottom>
      </border>
    </dxf>
  </dxfs>
  <tableStyles count="1" defaultTableStyle="TableStyleMedium2" defaultPivotStyle="PivotStyleLight16">
    <tableStyle name="CollegeBudget2" pivot="0" count="7">
      <tableStyleElement type="wholeTable" dxfId="75"/>
      <tableStyleElement type="headerRow" dxfId="74"/>
      <tableStyleElement type="totalRow" dxfId="73"/>
      <tableStyleElement type="firstColumn" dxfId="72"/>
      <tableStyleElement type="lastColumn" dxfId="71"/>
      <tableStyleElement type="firstRowStripe" dxfId="70"/>
      <tableStyleElement type="firstColumnStripe" dxfId="6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343650" cy="1343024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343650" cy="1343024"/>
        </a:xfrm>
        <a:prstGeom prst="rect">
          <a:avLst/>
        </a:prstGeom>
      </xdr:spPr>
    </xdr:pic>
    <xdr:clientData/>
  </xdr:oneCellAnchor>
  <xdr:twoCellAnchor>
    <xdr:from>
      <xdr:col>1</xdr:col>
      <xdr:colOff>161925</xdr:colOff>
      <xdr:row>0</xdr:row>
      <xdr:rowOff>209550</xdr:rowOff>
    </xdr:from>
    <xdr:to>
      <xdr:col>3</xdr:col>
      <xdr:colOff>180976</xdr:colOff>
      <xdr:row>0</xdr:row>
      <xdr:rowOff>1104900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47725" y="190500"/>
          <a:ext cx="1390651" cy="0"/>
        </a:xfrm>
        <a:prstGeom prst="rect">
          <a:avLst/>
        </a:prstGeom>
        <a:solidFill>
          <a:srgbClr val="99CCFF">
            <a:alpha val="36863"/>
          </a:srgb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ctr"/>
          <a:r>
            <a:rPr lang="en-US" sz="2000">
              <a:solidFill>
                <a:schemeClr val="bg1"/>
              </a:solidFill>
              <a:latin typeface="+mj-lt"/>
            </a:rPr>
            <a:t>UMaine Exchange</a:t>
          </a:r>
          <a:r>
            <a:rPr lang="en-US" sz="2000" baseline="0">
              <a:solidFill>
                <a:schemeClr val="bg1"/>
              </a:solidFill>
              <a:latin typeface="+mj-lt"/>
            </a:rPr>
            <a:t> to </a:t>
          </a:r>
        </a:p>
        <a:p>
          <a:pPr algn="ctr"/>
          <a:r>
            <a:rPr lang="en-US" sz="2000" baseline="0">
              <a:solidFill>
                <a:schemeClr val="bg1"/>
              </a:solidFill>
              <a:latin typeface="+mj-lt"/>
            </a:rPr>
            <a:t>Lancaster</a:t>
          </a:r>
        </a:p>
        <a:p>
          <a:pPr algn="ctr"/>
          <a:r>
            <a:rPr lang="en-US" sz="1200" i="1" baseline="0">
              <a:solidFill>
                <a:schemeClr val="bg1"/>
              </a:solidFill>
              <a:latin typeface="+mj-lt"/>
            </a:rPr>
            <a:t>Fall Budget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349711" cy="1343024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349711" cy="1343024"/>
        </a:xfrm>
        <a:prstGeom prst="rect">
          <a:avLst/>
        </a:prstGeom>
      </xdr:spPr>
    </xdr:pic>
    <xdr:clientData/>
  </xdr:oneCellAnchor>
  <xdr:twoCellAnchor>
    <xdr:from>
      <xdr:col>1</xdr:col>
      <xdr:colOff>161925</xdr:colOff>
      <xdr:row>0</xdr:row>
      <xdr:rowOff>209550</xdr:rowOff>
    </xdr:from>
    <xdr:to>
      <xdr:col>3</xdr:col>
      <xdr:colOff>180976</xdr:colOff>
      <xdr:row>0</xdr:row>
      <xdr:rowOff>1104900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47725" y="180975"/>
          <a:ext cx="1390651" cy="0"/>
        </a:xfrm>
        <a:prstGeom prst="rect">
          <a:avLst/>
        </a:prstGeom>
        <a:solidFill>
          <a:srgbClr val="99CCFF">
            <a:alpha val="36863"/>
          </a:srgb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ctr"/>
          <a:r>
            <a:rPr lang="en-US" sz="2000">
              <a:solidFill>
                <a:schemeClr val="bg1"/>
              </a:solidFill>
              <a:latin typeface="+mj-lt"/>
            </a:rPr>
            <a:t>UMaine Exchange</a:t>
          </a:r>
          <a:r>
            <a:rPr lang="en-US" sz="2000" baseline="0">
              <a:solidFill>
                <a:schemeClr val="bg1"/>
              </a:solidFill>
              <a:latin typeface="+mj-lt"/>
            </a:rPr>
            <a:t> to </a:t>
          </a:r>
        </a:p>
        <a:p>
          <a:pPr algn="ctr"/>
          <a:r>
            <a:rPr lang="en-US" sz="2000" baseline="0">
              <a:solidFill>
                <a:schemeClr val="bg1"/>
              </a:solidFill>
              <a:latin typeface="+mj-lt"/>
            </a:rPr>
            <a:t>Lancaster</a:t>
          </a:r>
        </a:p>
        <a:p>
          <a:pPr algn="ctr"/>
          <a:r>
            <a:rPr lang="en-US" sz="1200" i="1" baseline="0">
              <a:solidFill>
                <a:schemeClr val="bg1"/>
              </a:solidFill>
              <a:latin typeface="+mj-lt"/>
            </a:rPr>
            <a:t>Spring Budget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343650" cy="1343024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343650" cy="1343024"/>
        </a:xfrm>
        <a:prstGeom prst="rect">
          <a:avLst/>
        </a:prstGeom>
      </xdr:spPr>
    </xdr:pic>
    <xdr:clientData/>
  </xdr:oneCellAnchor>
  <xdr:twoCellAnchor>
    <xdr:from>
      <xdr:col>1</xdr:col>
      <xdr:colOff>161925</xdr:colOff>
      <xdr:row>0</xdr:row>
      <xdr:rowOff>209550</xdr:rowOff>
    </xdr:from>
    <xdr:to>
      <xdr:col>3</xdr:col>
      <xdr:colOff>180976</xdr:colOff>
      <xdr:row>0</xdr:row>
      <xdr:rowOff>1104900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47725" y="180975"/>
          <a:ext cx="1390651" cy="0"/>
        </a:xfrm>
        <a:prstGeom prst="rect">
          <a:avLst/>
        </a:prstGeom>
        <a:solidFill>
          <a:srgbClr val="99CCFF">
            <a:alpha val="36863"/>
          </a:srgb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ctr"/>
          <a:r>
            <a:rPr lang="en-US" sz="2000">
              <a:solidFill>
                <a:schemeClr val="bg1"/>
              </a:solidFill>
              <a:latin typeface="+mj-lt"/>
            </a:rPr>
            <a:t>UMaine Exchange</a:t>
          </a:r>
          <a:r>
            <a:rPr lang="en-US" sz="2000" baseline="0">
              <a:solidFill>
                <a:schemeClr val="bg1"/>
              </a:solidFill>
              <a:latin typeface="+mj-lt"/>
            </a:rPr>
            <a:t> to </a:t>
          </a:r>
        </a:p>
        <a:p>
          <a:pPr algn="ctr"/>
          <a:r>
            <a:rPr lang="en-US" sz="2000" baseline="0">
              <a:solidFill>
                <a:schemeClr val="bg1"/>
              </a:solidFill>
              <a:latin typeface="+mj-lt"/>
            </a:rPr>
            <a:t>Lancaster</a:t>
          </a:r>
        </a:p>
        <a:p>
          <a:pPr algn="ctr"/>
          <a:r>
            <a:rPr lang="en-US" sz="1200" i="1" baseline="0">
              <a:solidFill>
                <a:schemeClr val="bg1"/>
              </a:solidFill>
              <a:latin typeface="+mj-lt"/>
            </a:rPr>
            <a:t>Full Academic Year Budget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4" name="Table_AcademicExpenses291281720262935" displayName="Table_AcademicExpenses291281720262935" ref="B6:E10" totalsRowShown="0" headerRowDxfId="68" dataDxfId="67" totalsRowDxfId="66">
  <tableColumns count="4">
    <tableColumn id="1" name="Items" totalsRowDxfId="65"/>
    <tableColumn id="2" name="USD $" totalsRowDxfId="64"/>
    <tableColumn id="3" name="GBP £" dataDxfId="63" totalsRowDxfId="62">
      <calculatedColumnFormula>Table_AcademicExpenses291281720262935[[#This Row],[USD $]]*1.48</calculatedColumnFormula>
    </tableColumn>
    <tableColumn id="4" name="Notes" totalsRowDxfId="61"/>
  </tableColumns>
  <tableStyleInfo name="CollegeBudget2" showFirstColumn="0" showLastColumn="0" showRowStripes="1" showColumnStripes="0"/>
</table>
</file>

<file path=xl/tables/table2.xml><?xml version="1.0" encoding="utf-8"?>
<table xmlns="http://schemas.openxmlformats.org/spreadsheetml/2006/main" id="5" name="Table_LivingExpenses61013151821273036" displayName="Table_LivingExpenses61013151821273036" ref="B13:E20" totalsRowCount="1" headerRowDxfId="60" dataDxfId="59" totalsRowBorderDxfId="58">
  <tableColumns count="4">
    <tableColumn id="1" name="Items" totalsRowLabel="Total" totalsRowDxfId="57"/>
    <tableColumn id="2" name="USD $" totalsRowFunction="sum" totalsRowDxfId="56"/>
    <tableColumn id="3" name="GBP £" totalsRowFunction="sum" dataDxfId="55" totalsRowDxfId="54">
      <calculatedColumnFormula>Table_LivingExpenses61013151821273036[[#This Row],[USD $]]*0.821863</calculatedColumnFormula>
    </tableColumn>
    <tableColumn id="4" name="Notes" totalsRowDxfId="53"/>
  </tableColumns>
  <tableStyleInfo name="CollegeBudget2" showFirstColumn="0" showLastColumn="0" showRowStripes="1" showColumnStripes="0"/>
</table>
</file>

<file path=xl/tables/table3.xml><?xml version="1.0" encoding="utf-8"?>
<table xmlns="http://schemas.openxmlformats.org/spreadsheetml/2006/main" id="6" name="Table_PersonalExpenses71114161922283137" displayName="Table_PersonalExpenses71114161922283137" ref="B23:E27" totalsRowCount="1" headerRowDxfId="52" dataDxfId="51">
  <tableColumns count="4">
    <tableColumn id="1" name="Items" totalsRowLabel="Total" totalsRowDxfId="50"/>
    <tableColumn id="2" name="USD $" totalsRowFunction="sum" totalsRowDxfId="49"/>
    <tableColumn id="3" name="GBP £" totalsRowFunction="sum" dataDxfId="48" totalsRowDxfId="47">
      <calculatedColumnFormula>Table_PersonalExpenses71114161922283137[[#This Row],[USD $]]*0.821863</calculatedColumnFormula>
    </tableColumn>
    <tableColumn id="4" name="Notes" totalsRowDxfId="46"/>
  </tableColumns>
  <tableStyleInfo name="CollegeBudget2" showFirstColumn="0" showLastColumn="0" showRowStripes="1" showColumnStripes="0"/>
</table>
</file>

<file path=xl/tables/table4.xml><?xml version="1.0" encoding="utf-8"?>
<table xmlns="http://schemas.openxmlformats.org/spreadsheetml/2006/main" id="1" name="Table_AcademicExpenses29128172026293538" displayName="Table_AcademicExpenses29128172026293538" ref="B6:E10" totalsRowShown="0" headerRowDxfId="45" dataDxfId="44" totalsRowDxfId="43">
  <tableColumns count="4">
    <tableColumn id="1" name="Items" totalsRowDxfId="42"/>
    <tableColumn id="2" name="USD $" totalsRowDxfId="41"/>
    <tableColumn id="3" name="GBP £" dataDxfId="40" totalsRowDxfId="39">
      <calculatedColumnFormula>Table_AcademicExpenses29128172026293538[[#This Row],[USD $]]*1.48</calculatedColumnFormula>
    </tableColumn>
    <tableColumn id="4" name="Notes" totalsRowDxfId="38"/>
  </tableColumns>
  <tableStyleInfo name="CollegeBudget2" showFirstColumn="0" showLastColumn="0" showRowStripes="1" showColumnStripes="0"/>
</table>
</file>

<file path=xl/tables/table5.xml><?xml version="1.0" encoding="utf-8"?>
<table xmlns="http://schemas.openxmlformats.org/spreadsheetml/2006/main" id="2" name="Table_LivingExpenses6101315182127303639" displayName="Table_LivingExpenses6101315182127303639" ref="B13:E21" totalsRowCount="1" headerRowDxfId="37" dataDxfId="36" totalsRowBorderDxfId="35">
  <tableColumns count="4">
    <tableColumn id="1" name="Items" totalsRowLabel="Total" totalsRowDxfId="34"/>
    <tableColumn id="2" name="USD $" totalsRowFunction="sum" totalsRowDxfId="33"/>
    <tableColumn id="3" name="GBP £" totalsRowFunction="sum" dataDxfId="32" totalsRowDxfId="31">
      <calculatedColumnFormula>Table_LivingExpenses6101315182127303639[[#This Row],[USD $]]*0.821863</calculatedColumnFormula>
    </tableColumn>
    <tableColumn id="4" name="Notes" totalsRowDxfId="30"/>
  </tableColumns>
  <tableStyleInfo name="CollegeBudget2" showFirstColumn="0" showLastColumn="0" showRowStripes="1" showColumnStripes="0"/>
</table>
</file>

<file path=xl/tables/table6.xml><?xml version="1.0" encoding="utf-8"?>
<table xmlns="http://schemas.openxmlformats.org/spreadsheetml/2006/main" id="3" name="Table_PersonalExpenses7111416192228313740" displayName="Table_PersonalExpenses7111416192228313740" ref="B24:E28" totalsRowCount="1" headerRowDxfId="29" dataDxfId="28">
  <tableColumns count="4">
    <tableColumn id="1" name="Items" totalsRowLabel="Total" totalsRowDxfId="27"/>
    <tableColumn id="2" name="USD $" totalsRowFunction="sum" totalsRowDxfId="26"/>
    <tableColumn id="3" name="GBP £" totalsRowFunction="sum" dataDxfId="25" totalsRowDxfId="24">
      <calculatedColumnFormula>Table_PersonalExpenses7111416192228313740[[#This Row],[USD $]]*0.821863</calculatedColumnFormula>
    </tableColumn>
    <tableColumn id="4" name="Notes" totalsRowDxfId="23"/>
  </tableColumns>
  <tableStyleInfo name="CollegeBudget2" showFirstColumn="0" showLastColumn="0" showRowStripes="1" showColumnStripes="0"/>
</table>
</file>

<file path=xl/tables/table7.xml><?xml version="1.0" encoding="utf-8"?>
<table xmlns="http://schemas.openxmlformats.org/spreadsheetml/2006/main" id="7" name="Table_AcademicExpenses2912817202629353841" displayName="Table_AcademicExpenses2912817202629353841" ref="B6:E10" totalsRowShown="0" headerRowDxfId="22" dataDxfId="21" totalsRowDxfId="20">
  <tableColumns count="4">
    <tableColumn id="1" name="Items" totalsRowDxfId="19"/>
    <tableColumn id="2" name="USD $" totalsRowDxfId="18"/>
    <tableColumn id="3" name="GBP £" dataDxfId="16" totalsRowDxfId="17">
      <calculatedColumnFormula>Table_AcademicExpenses2912817202629353841[[#This Row],[USD $]]*1.48</calculatedColumnFormula>
    </tableColumn>
    <tableColumn id="4" name="Notes" totalsRowDxfId="15"/>
  </tableColumns>
  <tableStyleInfo name="CollegeBudget2" showFirstColumn="0" showLastColumn="0" showRowStripes="1" showColumnStripes="0"/>
</table>
</file>

<file path=xl/tables/table8.xml><?xml version="1.0" encoding="utf-8"?>
<table xmlns="http://schemas.openxmlformats.org/spreadsheetml/2006/main" id="8" name="Table_LivingExpenses610131518212730363942" displayName="Table_LivingExpenses610131518212730363942" ref="B13:E21" totalsRowCount="1" headerRowDxfId="14" dataDxfId="13" totalsRowBorderDxfId="12">
  <tableColumns count="4">
    <tableColumn id="1" name="Items" totalsRowLabel="Total" totalsRowDxfId="11"/>
    <tableColumn id="2" name="USD $" totalsRowFunction="sum" totalsRowDxfId="10"/>
    <tableColumn id="3" name="GBP £" totalsRowFunction="sum" dataDxfId="8" totalsRowDxfId="9">
      <calculatedColumnFormula>Table_LivingExpenses610131518212730363942[[#This Row],[USD $]]*0.821863</calculatedColumnFormula>
    </tableColumn>
    <tableColumn id="4" name="Notes" totalsRowDxfId="7"/>
  </tableColumns>
  <tableStyleInfo name="CollegeBudget2" showFirstColumn="0" showLastColumn="0" showRowStripes="1" showColumnStripes="0"/>
</table>
</file>

<file path=xl/tables/table9.xml><?xml version="1.0" encoding="utf-8"?>
<table xmlns="http://schemas.openxmlformats.org/spreadsheetml/2006/main" id="9" name="Table_PersonalExpenses711141619222831374043" displayName="Table_PersonalExpenses711141619222831374043" ref="B24:E28" totalsRowCount="1" headerRowDxfId="6" dataDxfId="5">
  <tableColumns count="4">
    <tableColumn id="1" name="Items" totalsRowLabel="Total" totalsRowDxfId="4"/>
    <tableColumn id="2" name="USD $" totalsRowFunction="sum" totalsRowDxfId="3"/>
    <tableColumn id="3" name="GBP £" totalsRowFunction="sum" dataDxfId="1" totalsRowDxfId="2">
      <calculatedColumnFormula>Table_PersonalExpenses711141619222831374043[[#This Row],[USD $]]*0.821863</calculatedColumnFormula>
    </tableColumn>
    <tableColumn id="4" name="Notes" totalsRowDxfId="0"/>
  </tableColumns>
  <tableStyleInfo name="CollegeBudge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table" Target="../tables/table6.xml"/><Relationship Id="rId4" Type="http://schemas.openxmlformats.org/officeDocument/2006/relationships/table" Target="../tables/table5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table" Target="../tables/table9.xml"/><Relationship Id="rId4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7"/>
  <sheetViews>
    <sheetView showGridLines="0" showRowColHeaders="0" zoomScaleNormal="100" workbookViewId="0">
      <selection activeCell="C9" sqref="C9"/>
    </sheetView>
  </sheetViews>
  <sheetFormatPr defaultColWidth="10.28515625" defaultRowHeight="18" customHeight="1" x14ac:dyDescent="0.25"/>
  <cols>
    <col min="1" max="1" width="1.7109375" style="1" customWidth="1"/>
    <col min="2" max="2" width="28.140625" style="1" customWidth="1"/>
    <col min="3" max="3" width="16.7109375" style="2" customWidth="1"/>
    <col min="4" max="4" width="16.7109375" style="1" customWidth="1"/>
    <col min="5" max="5" width="32" style="1" customWidth="1"/>
    <col min="6" max="10" width="1.85546875" style="1" customWidth="1"/>
    <col min="11" max="16384" width="10.28515625" style="1"/>
  </cols>
  <sheetData>
    <row r="1" spans="2:6" s="31" customFormat="1" ht="109.5" customHeight="1" x14ac:dyDescent="0.25">
      <c r="C1" s="32"/>
      <c r="F1" s="31" t="s">
        <v>25</v>
      </c>
    </row>
    <row r="2" spans="2:6" s="7" customFormat="1" ht="16.5" customHeight="1" x14ac:dyDescent="0.25">
      <c r="B2" s="30" t="s">
        <v>24</v>
      </c>
      <c r="C2" s="30" t="s">
        <v>23</v>
      </c>
      <c r="D2" s="30"/>
      <c r="E2" s="30" t="s">
        <v>22</v>
      </c>
    </row>
    <row r="3" spans="2:6" ht="30" customHeight="1" x14ac:dyDescent="0.25">
      <c r="B3" s="29">
        <f>C7+Table_LivingExpenses61013151821273036[[#Totals],[USD $]]+Table_PersonalExpenses71114161922283137[[#Totals],[USD $]]</f>
        <v>11814</v>
      </c>
      <c r="C3" s="33">
        <f>C8+Table_LivingExpenses61013151821273036[[#Totals],[USD $]]+Table_PersonalExpenses71114161922283137[[#Totals],[USD $]]</f>
        <v>13878</v>
      </c>
      <c r="D3" s="33"/>
      <c r="E3" s="28">
        <f>C9+Table_LivingExpenses61013151821273036[[#Totals],[USD $]]+Table_PersonalExpenses71114161922283137[[#Totals],[USD $]]</f>
        <v>19566</v>
      </c>
    </row>
    <row r="4" spans="2:6" ht="30" customHeight="1" x14ac:dyDescent="0.25">
      <c r="B4" s="27"/>
      <c r="C4" s="26"/>
      <c r="D4" s="25"/>
    </row>
    <row r="5" spans="2:6" s="18" customFormat="1" ht="26.1" customHeight="1" x14ac:dyDescent="0.25">
      <c r="B5" s="12" t="s">
        <v>21</v>
      </c>
      <c r="C5" s="24"/>
      <c r="D5" s="24"/>
      <c r="E5" s="23"/>
    </row>
    <row r="6" spans="2:6" s="7" customFormat="1" ht="18" customHeight="1" x14ac:dyDescent="0.25">
      <c r="B6" s="9" t="s">
        <v>7</v>
      </c>
      <c r="C6" s="9" t="s">
        <v>6</v>
      </c>
      <c r="D6" s="9" t="s">
        <v>5</v>
      </c>
      <c r="E6" s="8" t="s">
        <v>4</v>
      </c>
    </row>
    <row r="7" spans="2:6" ht="18" customHeight="1" x14ac:dyDescent="0.25">
      <c r="B7" s="3" t="s">
        <v>20</v>
      </c>
      <c r="C7" s="5">
        <v>4361</v>
      </c>
      <c r="D7" s="21">
        <f>Table_AcademicExpenses291281720262935[[#This Row],[USD $]]*0.821863</f>
        <v>3584.1445429999999</v>
      </c>
      <c r="E7" s="22" t="s">
        <v>26</v>
      </c>
    </row>
    <row r="8" spans="2:6" ht="18" customHeight="1" x14ac:dyDescent="0.25">
      <c r="B8" s="3" t="s">
        <v>18</v>
      </c>
      <c r="C8" s="5">
        <v>6425</v>
      </c>
      <c r="D8" s="21">
        <f>Table_AcademicExpenses291281720262935[[#This Row],[USD $]]*0.821863</f>
        <v>5280.4697750000005</v>
      </c>
      <c r="E8" s="3"/>
    </row>
    <row r="9" spans="2:6" ht="18" customHeight="1" x14ac:dyDescent="0.25">
      <c r="B9" s="3" t="s">
        <v>17</v>
      </c>
      <c r="C9" s="5">
        <v>12113</v>
      </c>
      <c r="D9" s="21">
        <f>Table_AcademicExpenses291281720262935[[#This Row],[USD $]]*0.821863</f>
        <v>9955.2265189999998</v>
      </c>
      <c r="E9" s="3"/>
    </row>
    <row r="10" spans="2:6" s="18" customFormat="1" ht="18" customHeight="1" x14ac:dyDescent="0.25">
      <c r="B10" s="19"/>
      <c r="C10" s="19"/>
      <c r="D10" s="20"/>
      <c r="E10" s="19"/>
    </row>
    <row r="11" spans="2:6" ht="26.1" customHeight="1" x14ac:dyDescent="0.25"/>
    <row r="12" spans="2:6" ht="26.1" customHeight="1" x14ac:dyDescent="0.25">
      <c r="B12" s="12" t="s">
        <v>16</v>
      </c>
      <c r="C12" s="11"/>
      <c r="D12" s="10"/>
      <c r="E12" s="10"/>
    </row>
    <row r="13" spans="2:6" s="7" customFormat="1" ht="18" customHeight="1" x14ac:dyDescent="0.25">
      <c r="B13" s="9" t="s">
        <v>7</v>
      </c>
      <c r="C13" s="9" t="s">
        <v>6</v>
      </c>
      <c r="D13" s="9" t="s">
        <v>5</v>
      </c>
      <c r="E13" s="8" t="s">
        <v>4</v>
      </c>
    </row>
    <row r="14" spans="2:6" ht="18" customHeight="1" x14ac:dyDescent="0.25">
      <c r="B14" s="3" t="s">
        <v>15</v>
      </c>
      <c r="C14" s="5">
        <v>2500</v>
      </c>
      <c r="D14" s="4">
        <f>Table_LivingExpenses61013151821273036[[#This Row],[USD $]]*0.821863</f>
        <v>2054.6574999999998</v>
      </c>
      <c r="E14" s="17"/>
    </row>
    <row r="15" spans="2:6" ht="18" customHeight="1" x14ac:dyDescent="0.25">
      <c r="B15" s="3" t="s">
        <v>13</v>
      </c>
      <c r="C15" s="5">
        <v>2000</v>
      </c>
      <c r="D15" s="4">
        <f>Table_LivingExpenses61013151821273036[[#This Row],[USD $]]*0.821863</f>
        <v>1643.7260000000001</v>
      </c>
      <c r="E15" s="3"/>
    </row>
    <row r="16" spans="2:6" ht="18" customHeight="1" x14ac:dyDescent="0.25">
      <c r="B16" s="3" t="s">
        <v>12</v>
      </c>
      <c r="C16" s="5">
        <v>150</v>
      </c>
      <c r="D16" s="4">
        <f>Table_LivingExpenses61013151821273036[[#This Row],[USD $]]*0.821863</f>
        <v>123.27945</v>
      </c>
      <c r="E16" s="3"/>
    </row>
    <row r="17" spans="2:5" ht="18" customHeight="1" x14ac:dyDescent="0.25">
      <c r="B17" s="3" t="s">
        <v>11</v>
      </c>
      <c r="C17" s="5">
        <v>400</v>
      </c>
      <c r="D17" s="4">
        <f>Table_LivingExpenses61013151821273036[[#This Row],[USD $]]*0.821863</f>
        <v>328.74520000000001</v>
      </c>
      <c r="E17" s="3"/>
    </row>
    <row r="18" spans="2:5" ht="18" customHeight="1" x14ac:dyDescent="0.25">
      <c r="B18" s="3" t="s">
        <v>10</v>
      </c>
      <c r="C18" s="5">
        <v>200</v>
      </c>
      <c r="D18" s="4">
        <f>Table_LivingExpenses61013151821273036[[#This Row],[USD $]]*0.821863</f>
        <v>164.37260000000001</v>
      </c>
      <c r="E18" s="3"/>
    </row>
    <row r="19" spans="2:5" ht="18" customHeight="1" x14ac:dyDescent="0.25">
      <c r="B19" s="3" t="s">
        <v>9</v>
      </c>
      <c r="C19" s="5">
        <v>1000</v>
      </c>
      <c r="D19" s="4">
        <f>Table_LivingExpenses61013151821273036[[#This Row],[USD $]]*0.821863</f>
        <v>821.86300000000006</v>
      </c>
      <c r="E19" s="3"/>
    </row>
    <row r="20" spans="2:5" ht="26.1" customHeight="1" x14ac:dyDescent="0.25">
      <c r="B20" s="16" t="s">
        <v>0</v>
      </c>
      <c r="C20" s="15">
        <f>SUBTOTAL(109,Table_LivingExpenses61013151821273036[USD $])</f>
        <v>6250</v>
      </c>
      <c r="D20" s="14">
        <f>SUBTOTAL(109,Table_LivingExpenses61013151821273036[GBP £])</f>
        <v>5136.6437500000002</v>
      </c>
      <c r="E20" s="13"/>
    </row>
    <row r="22" spans="2:5" ht="18" customHeight="1" x14ac:dyDescent="0.25">
      <c r="B22" s="12" t="s">
        <v>8</v>
      </c>
      <c r="C22" s="11"/>
      <c r="D22" s="10"/>
      <c r="E22" s="10"/>
    </row>
    <row r="23" spans="2:5" ht="26.1" customHeight="1" x14ac:dyDescent="0.25">
      <c r="B23" s="9" t="s">
        <v>7</v>
      </c>
      <c r="C23" s="9" t="s">
        <v>6</v>
      </c>
      <c r="D23" s="9" t="s">
        <v>5</v>
      </c>
      <c r="E23" s="8" t="s">
        <v>4</v>
      </c>
    </row>
    <row r="24" spans="2:5" ht="18" customHeight="1" x14ac:dyDescent="0.25">
      <c r="B24" s="3" t="s">
        <v>3</v>
      </c>
      <c r="C24" s="5">
        <v>1000</v>
      </c>
      <c r="D24" s="4">
        <f>Table_PersonalExpenses71114161922283137[[#This Row],[USD $]]*0.821863</f>
        <v>821.86300000000006</v>
      </c>
      <c r="E24" s="3"/>
    </row>
    <row r="25" spans="2:5" s="7" customFormat="1" ht="18" customHeight="1" x14ac:dyDescent="0.25">
      <c r="B25" s="3" t="s">
        <v>2</v>
      </c>
      <c r="C25" s="5">
        <v>100</v>
      </c>
      <c r="D25" s="4">
        <f>Table_PersonalExpenses71114161922283137[[#This Row],[USD $]]*0.821863</f>
        <v>82.186300000000003</v>
      </c>
      <c r="E25" s="3"/>
    </row>
    <row r="26" spans="2:5" ht="18" customHeight="1" x14ac:dyDescent="0.25">
      <c r="B26" s="3" t="s">
        <v>1</v>
      </c>
      <c r="C26" s="5">
        <v>103</v>
      </c>
      <c r="D26" s="4">
        <f>Table_PersonalExpenses71114161922283137[[#This Row],[USD $]]*0.821863</f>
        <v>84.651888999999997</v>
      </c>
      <c r="E26" s="3"/>
    </row>
    <row r="27" spans="2:5" ht="26.1" customHeight="1" x14ac:dyDescent="0.25">
      <c r="B27" s="6" t="s">
        <v>0</v>
      </c>
      <c r="C27" s="5">
        <f>SUBTOTAL(109,Table_PersonalExpenses71114161922283137[USD $])</f>
        <v>1203</v>
      </c>
      <c r="D27" s="4">
        <f>SUBTOTAL(109,Table_PersonalExpenses71114161922283137[GBP £])</f>
        <v>988.701189</v>
      </c>
      <c r="E27" s="3"/>
    </row>
  </sheetData>
  <mergeCells count="1">
    <mergeCell ref="C3:D3"/>
  </mergeCells>
  <dataValidations count="8">
    <dataValidation allowBlank="1" showInputMessage="1" showErrorMessage="1" prompt="Enter item notes under this column" sqref="E6 E13 E23"/>
    <dataValidation allowBlank="1" showInputMessage="1" showErrorMessage="1" prompt="Enter Actual Spent per item under this column" sqref="D6 D13 D23"/>
    <dataValidation allowBlank="1" showInputMessage="1" showErrorMessage="1" prompt="Enter Budget per item under this column" sqref="C6 C13 C23"/>
    <dataValidation allowBlank="1" showInputMessage="1" showErrorMessage="1" prompt="Enter Expense Items below this column" sqref="B6 B23 B13"/>
    <dataValidation allowBlank="1" showInputMessage="1" showErrorMessage="1" prompt="This bar shows the % of money spent against the total budget" sqref="E3"/>
    <dataValidation allowBlank="1" showInputMessage="1" showErrorMessage="1" prompt="Total actual spent is calculated in this cell" sqref="C3:D3"/>
    <dataValidation allowBlank="1" showInputMessage="1" showErrorMessage="1" prompt="Total Monthly Budget is calculated in this cell" sqref="B3"/>
    <dataValidation allowBlank="1" showInputMessage="1" showErrorMessage="1" promptTitle="College Monthly Budget" prompt="This template tracks your actual expenditures against your college monthly budget._x000a__x000a_Enter your expense items and budget to the three tables. Update the Actual Spent column as you spend money._x000a_" sqref="A1"/>
  </dataValidations>
  <pageMargins left="0.7" right="0.7" top="0.5" bottom="0.5" header="0.3" footer="0.3"/>
  <pageSetup orientation="portrait" r:id="rId1"/>
  <drawing r:id="rId2"/>
  <tableParts count="3">
    <tablePart r:id="rId3"/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8"/>
  <sheetViews>
    <sheetView showGridLines="0" showRowColHeaders="0" zoomScale="110" zoomScaleNormal="110" workbookViewId="0">
      <selection activeCell="E14" sqref="E14"/>
    </sheetView>
  </sheetViews>
  <sheetFormatPr defaultColWidth="10.28515625" defaultRowHeight="18" customHeight="1" x14ac:dyDescent="0.25"/>
  <cols>
    <col min="1" max="1" width="1.7109375" style="1" customWidth="1"/>
    <col min="2" max="2" width="28.140625" style="1" customWidth="1"/>
    <col min="3" max="3" width="16.7109375" style="2" customWidth="1"/>
    <col min="4" max="4" width="16.7109375" style="1" customWidth="1"/>
    <col min="5" max="5" width="32" style="1" customWidth="1"/>
    <col min="6" max="10" width="1.85546875" style="1" customWidth="1"/>
    <col min="11" max="16384" width="10.28515625" style="1"/>
  </cols>
  <sheetData>
    <row r="1" spans="2:6" s="31" customFormat="1" ht="109.5" customHeight="1" x14ac:dyDescent="0.25">
      <c r="C1" s="32"/>
      <c r="F1" s="31" t="s">
        <v>25</v>
      </c>
    </row>
    <row r="2" spans="2:6" s="7" customFormat="1" ht="16.5" customHeight="1" x14ac:dyDescent="0.25">
      <c r="B2" s="30" t="s">
        <v>24</v>
      </c>
      <c r="C2" s="30" t="s">
        <v>23</v>
      </c>
      <c r="D2" s="30"/>
      <c r="E2" s="30" t="s">
        <v>22</v>
      </c>
    </row>
    <row r="3" spans="2:6" ht="30" customHeight="1" x14ac:dyDescent="0.25">
      <c r="B3" s="29">
        <f>C7+Table_LivingExpenses6101315182127303639[[#Totals],[USD $]]+Table_PersonalExpenses7111416192228313740[[#Totals],[USD $]]</f>
        <v>15004</v>
      </c>
      <c r="C3" s="33">
        <f>C8+Table_LivingExpenses6101315182127303639[[#Totals],[USD $]]+Table_PersonalExpenses7111416192228313740[[#Totals],[USD $]]</f>
        <v>17584</v>
      </c>
      <c r="D3" s="33"/>
      <c r="E3" s="28">
        <f>C9+Table_LivingExpenses6101315182127303639[[#Totals],[USD $]]+Table_PersonalExpenses7111416192228313740[[#Totals],[USD $]]</f>
        <v>24694</v>
      </c>
    </row>
    <row r="4" spans="2:6" ht="30" customHeight="1" x14ac:dyDescent="0.25">
      <c r="B4" s="27"/>
      <c r="C4" s="26"/>
      <c r="D4" s="25"/>
    </row>
    <row r="5" spans="2:6" s="18" customFormat="1" ht="26.1" customHeight="1" x14ac:dyDescent="0.25">
      <c r="B5" s="12" t="s">
        <v>21</v>
      </c>
      <c r="C5" s="24"/>
      <c r="D5" s="24"/>
      <c r="E5" s="23"/>
    </row>
    <row r="6" spans="2:6" s="7" customFormat="1" ht="18" customHeight="1" x14ac:dyDescent="0.25">
      <c r="B6" s="9" t="s">
        <v>7</v>
      </c>
      <c r="C6" s="9" t="s">
        <v>6</v>
      </c>
      <c r="D6" s="9" t="s">
        <v>5</v>
      </c>
      <c r="E6" s="8" t="s">
        <v>4</v>
      </c>
    </row>
    <row r="7" spans="2:6" ht="18" customHeight="1" x14ac:dyDescent="0.25">
      <c r="B7" s="3" t="s">
        <v>20</v>
      </c>
      <c r="C7" s="5">
        <v>5451</v>
      </c>
      <c r="D7" s="21">
        <f>Table_AcademicExpenses29128172026293538[[#This Row],[USD $]]*0.821863</f>
        <v>4479.9752129999997</v>
      </c>
      <c r="E7" s="22" t="s">
        <v>19</v>
      </c>
    </row>
    <row r="8" spans="2:6" ht="18" customHeight="1" x14ac:dyDescent="0.25">
      <c r="B8" s="3" t="s">
        <v>18</v>
      </c>
      <c r="C8" s="5">
        <v>8031</v>
      </c>
      <c r="D8" s="21">
        <f>Table_AcademicExpenses29128172026293538[[#This Row],[USD $]]*0.821863</f>
        <v>6600.3817529999997</v>
      </c>
      <c r="E8" s="3"/>
    </row>
    <row r="9" spans="2:6" ht="18" customHeight="1" x14ac:dyDescent="0.25">
      <c r="B9" s="3" t="s">
        <v>17</v>
      </c>
      <c r="C9" s="5">
        <v>15141</v>
      </c>
      <c r="D9" s="21">
        <f>Table_AcademicExpenses29128172026293538[[#This Row],[USD $]]*0.821863</f>
        <v>12443.827683</v>
      </c>
      <c r="E9" s="3"/>
    </row>
    <row r="10" spans="2:6" s="18" customFormat="1" ht="18" customHeight="1" x14ac:dyDescent="0.25">
      <c r="B10" s="19"/>
      <c r="C10" s="19"/>
      <c r="D10" s="20"/>
      <c r="E10" s="19"/>
    </row>
    <row r="11" spans="2:6" ht="26.1" customHeight="1" x14ac:dyDescent="0.25"/>
    <row r="12" spans="2:6" ht="26.1" customHeight="1" x14ac:dyDescent="0.25">
      <c r="B12" s="12" t="s">
        <v>16</v>
      </c>
      <c r="C12" s="11"/>
      <c r="D12" s="10"/>
      <c r="E12" s="10"/>
    </row>
    <row r="13" spans="2:6" s="7" customFormat="1" ht="18" customHeight="1" x14ac:dyDescent="0.25">
      <c r="B13" s="9" t="s">
        <v>7</v>
      </c>
      <c r="C13" s="9" t="s">
        <v>6</v>
      </c>
      <c r="D13" s="9" t="s">
        <v>5</v>
      </c>
      <c r="E13" s="8" t="s">
        <v>4</v>
      </c>
    </row>
    <row r="14" spans="2:6" ht="18" customHeight="1" x14ac:dyDescent="0.25">
      <c r="B14" s="3" t="s">
        <v>15</v>
      </c>
      <c r="C14" s="5">
        <v>3200</v>
      </c>
      <c r="D14" s="4">
        <f>Table_LivingExpenses6101315182127303639[[#This Row],[USD $]]*0.821863</f>
        <v>2629.9616000000001</v>
      </c>
      <c r="E14" s="17"/>
    </row>
    <row r="15" spans="2:6" ht="18" customHeight="1" x14ac:dyDescent="0.25">
      <c r="B15" s="3" t="s">
        <v>14</v>
      </c>
      <c r="C15" s="5">
        <v>300</v>
      </c>
      <c r="D15" s="4">
        <f>Table_LivingExpenses6101315182127303639[[#This Row],[USD $]]*0.821863</f>
        <v>246.55889999999999</v>
      </c>
      <c r="E15" s="17"/>
    </row>
    <row r="16" spans="2:6" ht="18" customHeight="1" x14ac:dyDescent="0.25">
      <c r="B16" s="3" t="s">
        <v>13</v>
      </c>
      <c r="C16" s="5">
        <v>2500</v>
      </c>
      <c r="D16" s="4">
        <f>Table_LivingExpenses6101315182127303639[[#This Row],[USD $]]*0.821863</f>
        <v>2054.6574999999998</v>
      </c>
      <c r="E16" s="3"/>
    </row>
    <row r="17" spans="2:5" ht="18" customHeight="1" x14ac:dyDescent="0.25">
      <c r="B17" s="3" t="s">
        <v>12</v>
      </c>
      <c r="C17" s="5">
        <v>200</v>
      </c>
      <c r="D17" s="4">
        <f>Table_LivingExpenses6101315182127303639[[#This Row],[USD $]]*0.821863</f>
        <v>164.37260000000001</v>
      </c>
      <c r="E17" s="3"/>
    </row>
    <row r="18" spans="2:5" ht="18" customHeight="1" x14ac:dyDescent="0.25">
      <c r="B18" s="3" t="s">
        <v>11</v>
      </c>
      <c r="C18" s="5">
        <v>400</v>
      </c>
      <c r="D18" s="4">
        <f>Table_LivingExpenses6101315182127303639[[#This Row],[USD $]]*0.821863</f>
        <v>328.74520000000001</v>
      </c>
      <c r="E18" s="3"/>
    </row>
    <row r="19" spans="2:5" ht="18" customHeight="1" x14ac:dyDescent="0.25">
      <c r="B19" s="3" t="s">
        <v>10</v>
      </c>
      <c r="C19" s="5">
        <v>250</v>
      </c>
      <c r="D19" s="4">
        <f>Table_LivingExpenses6101315182127303639[[#This Row],[USD $]]*0.821863</f>
        <v>205.46575000000001</v>
      </c>
      <c r="E19" s="3"/>
    </row>
    <row r="20" spans="2:5" ht="26.1" customHeight="1" x14ac:dyDescent="0.25">
      <c r="B20" s="3" t="s">
        <v>9</v>
      </c>
      <c r="C20" s="5">
        <v>1500</v>
      </c>
      <c r="D20" s="4">
        <f>Table_LivingExpenses6101315182127303639[[#This Row],[USD $]]*0.821863</f>
        <v>1232.7945</v>
      </c>
      <c r="E20" s="3"/>
    </row>
    <row r="21" spans="2:5" ht="18" customHeight="1" x14ac:dyDescent="0.25">
      <c r="B21" s="16" t="s">
        <v>0</v>
      </c>
      <c r="C21" s="15">
        <f>SUBTOTAL(109,Table_LivingExpenses6101315182127303639[USD $])</f>
        <v>8350</v>
      </c>
      <c r="D21" s="14">
        <f>SUBTOTAL(109,Table_LivingExpenses6101315182127303639[GBP £])</f>
        <v>6862.5560500000001</v>
      </c>
      <c r="E21" s="13"/>
    </row>
    <row r="23" spans="2:5" ht="26.1" customHeight="1" x14ac:dyDescent="0.25">
      <c r="B23" s="12" t="s">
        <v>8</v>
      </c>
      <c r="C23" s="11"/>
      <c r="D23" s="10"/>
      <c r="E23" s="10"/>
    </row>
    <row r="24" spans="2:5" ht="18" customHeight="1" x14ac:dyDescent="0.25">
      <c r="B24" s="9" t="s">
        <v>7</v>
      </c>
      <c r="C24" s="9" t="s">
        <v>6</v>
      </c>
      <c r="D24" s="9" t="s">
        <v>5</v>
      </c>
      <c r="E24" s="8" t="s">
        <v>4</v>
      </c>
    </row>
    <row r="25" spans="2:5" s="7" customFormat="1" ht="18" customHeight="1" x14ac:dyDescent="0.25">
      <c r="B25" s="3" t="s">
        <v>3</v>
      </c>
      <c r="C25" s="5">
        <v>1000</v>
      </c>
      <c r="D25" s="4">
        <f>Table_PersonalExpenses7111416192228313740[[#This Row],[USD $]]*0.821863</f>
        <v>821.86300000000006</v>
      </c>
      <c r="E25" s="3"/>
    </row>
    <row r="26" spans="2:5" ht="18" customHeight="1" x14ac:dyDescent="0.25">
      <c r="B26" s="3" t="s">
        <v>2</v>
      </c>
      <c r="C26" s="5">
        <v>100</v>
      </c>
      <c r="D26" s="4">
        <f>Table_PersonalExpenses7111416192228313740[[#This Row],[USD $]]*0.821863</f>
        <v>82.186300000000003</v>
      </c>
      <c r="E26" s="3"/>
    </row>
    <row r="27" spans="2:5" ht="26.1" customHeight="1" x14ac:dyDescent="0.25">
      <c r="B27" s="3" t="s">
        <v>1</v>
      </c>
      <c r="C27" s="5">
        <v>103</v>
      </c>
      <c r="D27" s="4">
        <f>Table_PersonalExpenses7111416192228313740[[#This Row],[USD $]]*0.821863</f>
        <v>84.651888999999997</v>
      </c>
      <c r="E27" s="3"/>
    </row>
    <row r="28" spans="2:5" ht="18" customHeight="1" x14ac:dyDescent="0.25">
      <c r="B28" s="6" t="s">
        <v>0</v>
      </c>
      <c r="C28" s="5">
        <f>SUBTOTAL(109,Table_PersonalExpenses7111416192228313740[USD $])</f>
        <v>1203</v>
      </c>
      <c r="D28" s="4">
        <f>SUBTOTAL(109,Table_PersonalExpenses7111416192228313740[GBP £])</f>
        <v>988.701189</v>
      </c>
      <c r="E28" s="3"/>
    </row>
  </sheetData>
  <mergeCells count="1">
    <mergeCell ref="C3:D3"/>
  </mergeCells>
  <dataValidations count="8">
    <dataValidation allowBlank="1" showInputMessage="1" showErrorMessage="1" prompt="Enter item notes under this column" sqref="E6 E13 E24"/>
    <dataValidation allowBlank="1" showInputMessage="1" showErrorMessage="1" prompt="Enter Actual Spent per item under this column" sqref="D6 D13 D24"/>
    <dataValidation allowBlank="1" showInputMessage="1" showErrorMessage="1" prompt="Enter Budget per item under this column" sqref="C6 C13 C24"/>
    <dataValidation allowBlank="1" showInputMessage="1" showErrorMessage="1" prompt="Enter Expense Items below this column" sqref="B6 B24 B13"/>
    <dataValidation allowBlank="1" showInputMessage="1" showErrorMessage="1" prompt="This bar shows the % of money spent against the total budget" sqref="E3"/>
    <dataValidation allowBlank="1" showInputMessage="1" showErrorMessage="1" prompt="Total actual spent is calculated in this cell" sqref="C3:D3"/>
    <dataValidation allowBlank="1" showInputMessage="1" showErrorMessage="1" prompt="Total Monthly Budget is calculated in this cell" sqref="B3"/>
    <dataValidation allowBlank="1" showInputMessage="1" showErrorMessage="1" promptTitle="College Monthly Budget" prompt="This template tracks your actual expenditures against your college monthly budget._x000a__x000a_Enter your expense items and budget to the three tables. Update the Actual Spent column as you spend money._x000a_" sqref="A1"/>
  </dataValidations>
  <pageMargins left="0.7" right="0.7" top="0.5" bottom="0.5" header="0.3" footer="0.3"/>
  <pageSetup orientation="portrait" r:id="rId1"/>
  <drawing r:id="rId2"/>
  <tableParts count="3">
    <tablePart r:id="rId3"/>
    <tablePart r:id="rId4"/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8"/>
  <sheetViews>
    <sheetView showGridLines="0" showRowColHeaders="0" tabSelected="1" zoomScaleNormal="100" workbookViewId="0">
      <selection activeCell="E14" sqref="E14"/>
    </sheetView>
  </sheetViews>
  <sheetFormatPr defaultColWidth="10.28515625" defaultRowHeight="18" customHeight="1" x14ac:dyDescent="0.25"/>
  <cols>
    <col min="1" max="1" width="1.7109375" style="1" customWidth="1"/>
    <col min="2" max="2" width="28.140625" style="1" customWidth="1"/>
    <col min="3" max="3" width="16.7109375" style="2" customWidth="1"/>
    <col min="4" max="4" width="16.7109375" style="1" customWidth="1"/>
    <col min="5" max="5" width="32" style="1" customWidth="1"/>
    <col min="6" max="10" width="1.85546875" style="1" customWidth="1"/>
    <col min="11" max="16384" width="10.28515625" style="1"/>
  </cols>
  <sheetData>
    <row r="1" spans="2:6" s="31" customFormat="1" ht="109.5" customHeight="1" x14ac:dyDescent="0.25">
      <c r="C1" s="32"/>
      <c r="F1" s="31" t="s">
        <v>25</v>
      </c>
    </row>
    <row r="2" spans="2:6" s="7" customFormat="1" ht="16.5" customHeight="1" x14ac:dyDescent="0.25">
      <c r="B2" s="30" t="s">
        <v>24</v>
      </c>
      <c r="C2" s="30" t="s">
        <v>23</v>
      </c>
      <c r="D2" s="30"/>
      <c r="E2" s="30" t="s">
        <v>22</v>
      </c>
    </row>
    <row r="3" spans="2:6" ht="30" customHeight="1" x14ac:dyDescent="0.25">
      <c r="B3" s="29">
        <f>C7+Table_LivingExpenses610131518212730363942[[#Totals],[USD $]]+Table_PersonalExpenses711141619222831374043[[#Totals],[USD $]]</f>
        <v>27155</v>
      </c>
      <c r="C3" s="33">
        <f>C8+Table_LivingExpenses610131518212730363942[[#Totals],[USD $]]+Table_PersonalExpenses711141619222831374043[[#Totals],[USD $]]</f>
        <v>32315</v>
      </c>
      <c r="D3" s="33"/>
      <c r="E3" s="28">
        <f>C9+Table_LivingExpenses610131518212730363942[[#Totals],[USD $]]+Table_PersonalExpenses711141619222831374043[[#Totals],[USD $]]</f>
        <v>46535</v>
      </c>
    </row>
    <row r="4" spans="2:6" ht="30" customHeight="1" x14ac:dyDescent="0.25">
      <c r="B4" s="27"/>
      <c r="C4" s="26"/>
      <c r="D4" s="25"/>
    </row>
    <row r="5" spans="2:6" s="18" customFormat="1" ht="26.1" customHeight="1" x14ac:dyDescent="0.25">
      <c r="B5" s="12" t="s">
        <v>21</v>
      </c>
      <c r="C5" s="24"/>
      <c r="D5" s="24"/>
      <c r="E5" s="23"/>
    </row>
    <row r="6" spans="2:6" s="7" customFormat="1" ht="18" customHeight="1" x14ac:dyDescent="0.25">
      <c r="B6" s="9" t="s">
        <v>7</v>
      </c>
      <c r="C6" s="9" t="s">
        <v>6</v>
      </c>
      <c r="D6" s="9" t="s">
        <v>5</v>
      </c>
      <c r="E6" s="8" t="s">
        <v>4</v>
      </c>
    </row>
    <row r="7" spans="2:6" ht="18" customHeight="1" x14ac:dyDescent="0.25">
      <c r="B7" s="3" t="s">
        <v>20</v>
      </c>
      <c r="C7" s="5">
        <v>10902</v>
      </c>
      <c r="D7" s="21">
        <f>Table_AcademicExpenses2912817202629353841[[#This Row],[USD $]]*0.821863</f>
        <v>8959.9504259999994</v>
      </c>
      <c r="E7" s="34" t="s">
        <v>27</v>
      </c>
    </row>
    <row r="8" spans="2:6" ht="18" customHeight="1" x14ac:dyDescent="0.25">
      <c r="B8" s="3" t="s">
        <v>18</v>
      </c>
      <c r="C8" s="5">
        <v>16062</v>
      </c>
      <c r="D8" s="21">
        <f>Table_AcademicExpenses2912817202629353841[[#This Row],[USD $]]*0.821863</f>
        <v>13200.763505999999</v>
      </c>
      <c r="E8" s="3"/>
    </row>
    <row r="9" spans="2:6" ht="18" customHeight="1" x14ac:dyDescent="0.25">
      <c r="B9" s="3" t="s">
        <v>17</v>
      </c>
      <c r="C9" s="5">
        <v>30282</v>
      </c>
      <c r="D9" s="21">
        <f>Table_AcademicExpenses2912817202629353841[[#This Row],[USD $]]*0.821863</f>
        <v>24887.655365999999</v>
      </c>
      <c r="E9" s="3"/>
    </row>
    <row r="10" spans="2:6" s="18" customFormat="1" ht="18" customHeight="1" x14ac:dyDescent="0.25">
      <c r="B10" s="19"/>
      <c r="C10" s="19"/>
      <c r="D10" s="20"/>
      <c r="E10" s="19"/>
    </row>
    <row r="11" spans="2:6" ht="26.1" customHeight="1" x14ac:dyDescent="0.25"/>
    <row r="12" spans="2:6" ht="26.1" customHeight="1" x14ac:dyDescent="0.25">
      <c r="B12" s="12" t="s">
        <v>16</v>
      </c>
      <c r="C12" s="11"/>
      <c r="D12" s="10"/>
      <c r="E12" s="10"/>
    </row>
    <row r="13" spans="2:6" s="7" customFormat="1" ht="18" customHeight="1" x14ac:dyDescent="0.25">
      <c r="B13" s="9" t="s">
        <v>7</v>
      </c>
      <c r="C13" s="9" t="s">
        <v>6</v>
      </c>
      <c r="D13" s="9" t="s">
        <v>5</v>
      </c>
      <c r="E13" s="8" t="s">
        <v>4</v>
      </c>
    </row>
    <row r="14" spans="2:6" ht="18" customHeight="1" x14ac:dyDescent="0.25">
      <c r="B14" s="3" t="s">
        <v>15</v>
      </c>
      <c r="C14" s="5">
        <v>5700</v>
      </c>
      <c r="D14" s="4">
        <f>Table_LivingExpenses610131518212730363942[[#This Row],[USD $]]*0.821863</f>
        <v>4684.6190999999999</v>
      </c>
      <c r="E14" s="17"/>
    </row>
    <row r="15" spans="2:6" ht="18" customHeight="1" x14ac:dyDescent="0.25">
      <c r="B15" s="3" t="s">
        <v>14</v>
      </c>
      <c r="C15" s="5">
        <v>300</v>
      </c>
      <c r="D15" s="4">
        <f>Table_LivingExpenses610131518212730363942[[#This Row],[USD $]]*0.821863</f>
        <v>246.55889999999999</v>
      </c>
      <c r="E15" s="17"/>
    </row>
    <row r="16" spans="2:6" ht="18" customHeight="1" x14ac:dyDescent="0.25">
      <c r="B16" s="3" t="s">
        <v>13</v>
      </c>
      <c r="C16" s="5">
        <v>4500</v>
      </c>
      <c r="D16" s="4">
        <f>Table_LivingExpenses610131518212730363942[[#This Row],[USD $]]*0.821863</f>
        <v>3698.3834999999999</v>
      </c>
      <c r="E16" s="3"/>
    </row>
    <row r="17" spans="2:5" ht="18" customHeight="1" x14ac:dyDescent="0.25">
      <c r="B17" s="3" t="s">
        <v>12</v>
      </c>
      <c r="C17" s="5">
        <v>350</v>
      </c>
      <c r="D17" s="4">
        <f>Table_LivingExpenses610131518212730363942[[#This Row],[USD $]]*0.821863</f>
        <v>287.65205000000003</v>
      </c>
      <c r="E17" s="3"/>
    </row>
    <row r="18" spans="2:5" ht="18" customHeight="1" x14ac:dyDescent="0.25">
      <c r="B18" s="3" t="s">
        <v>11</v>
      </c>
      <c r="C18" s="5">
        <v>800</v>
      </c>
      <c r="D18" s="4">
        <f>Table_LivingExpenses610131518212730363942[[#This Row],[USD $]]*0.821863</f>
        <v>657.49040000000002</v>
      </c>
      <c r="E18" s="3"/>
    </row>
    <row r="19" spans="2:5" ht="18" customHeight="1" x14ac:dyDescent="0.25">
      <c r="B19" s="3" t="s">
        <v>10</v>
      </c>
      <c r="C19" s="5">
        <v>450</v>
      </c>
      <c r="D19" s="4">
        <f>Table_LivingExpenses610131518212730363942[[#This Row],[USD $]]*0.821863</f>
        <v>369.83834999999999</v>
      </c>
      <c r="E19" s="3"/>
    </row>
    <row r="20" spans="2:5" ht="26.1" customHeight="1" x14ac:dyDescent="0.25">
      <c r="B20" s="3" t="s">
        <v>9</v>
      </c>
      <c r="C20" s="5">
        <v>2500</v>
      </c>
      <c r="D20" s="4">
        <f>Table_LivingExpenses610131518212730363942[[#This Row],[USD $]]*0.821863</f>
        <v>2054.6574999999998</v>
      </c>
      <c r="E20" s="3"/>
    </row>
    <row r="21" spans="2:5" ht="18" customHeight="1" x14ac:dyDescent="0.25">
      <c r="B21" s="16" t="s">
        <v>0</v>
      </c>
      <c r="C21" s="15">
        <f>SUBTOTAL(109,Table_LivingExpenses610131518212730363942[USD $])</f>
        <v>14600</v>
      </c>
      <c r="D21" s="14">
        <f>SUBTOTAL(109,Table_LivingExpenses610131518212730363942[GBP £])</f>
        <v>11999.1998</v>
      </c>
      <c r="E21" s="13"/>
    </row>
    <row r="23" spans="2:5" ht="26.1" customHeight="1" x14ac:dyDescent="0.25">
      <c r="B23" s="12" t="s">
        <v>8</v>
      </c>
      <c r="C23" s="11"/>
      <c r="D23" s="10"/>
      <c r="E23" s="10"/>
    </row>
    <row r="24" spans="2:5" ht="18" customHeight="1" x14ac:dyDescent="0.25">
      <c r="B24" s="9" t="s">
        <v>7</v>
      </c>
      <c r="C24" s="9" t="s">
        <v>6</v>
      </c>
      <c r="D24" s="9" t="s">
        <v>5</v>
      </c>
      <c r="E24" s="8" t="s">
        <v>4</v>
      </c>
    </row>
    <row r="25" spans="2:5" s="7" customFormat="1" ht="18" customHeight="1" x14ac:dyDescent="0.25">
      <c r="B25" s="3" t="s">
        <v>3</v>
      </c>
      <c r="C25" s="5">
        <v>1000</v>
      </c>
      <c r="D25" s="4">
        <f>Table_PersonalExpenses711141619222831374043[[#This Row],[USD $]]*0.821863</f>
        <v>821.86300000000006</v>
      </c>
      <c r="E25" s="3"/>
    </row>
    <row r="26" spans="2:5" ht="18" customHeight="1" x14ac:dyDescent="0.25">
      <c r="B26" s="3" t="s">
        <v>2</v>
      </c>
      <c r="C26" s="5">
        <v>550</v>
      </c>
      <c r="D26" s="4">
        <f>Table_PersonalExpenses711141619222831374043[[#This Row],[USD $]]*0.821863</f>
        <v>452.02465000000001</v>
      </c>
      <c r="E26" s="3"/>
    </row>
    <row r="27" spans="2:5" ht="26.1" customHeight="1" x14ac:dyDescent="0.25">
      <c r="B27" s="3" t="s">
        <v>1</v>
      </c>
      <c r="C27" s="5">
        <v>103</v>
      </c>
      <c r="D27" s="4">
        <f>Table_PersonalExpenses711141619222831374043[[#This Row],[USD $]]*0.821863</f>
        <v>84.651888999999997</v>
      </c>
      <c r="E27" s="3"/>
    </row>
    <row r="28" spans="2:5" ht="18" customHeight="1" x14ac:dyDescent="0.25">
      <c r="B28" s="6" t="s">
        <v>0</v>
      </c>
      <c r="C28" s="5">
        <f>SUBTOTAL(109,Table_PersonalExpenses711141619222831374043[USD $])</f>
        <v>1653</v>
      </c>
      <c r="D28" s="4">
        <f>SUBTOTAL(109,Table_PersonalExpenses711141619222831374043[GBP £])</f>
        <v>1358.5395390000001</v>
      </c>
      <c r="E28" s="3"/>
    </row>
  </sheetData>
  <mergeCells count="1">
    <mergeCell ref="C3:D3"/>
  </mergeCells>
  <dataValidations count="8">
    <dataValidation allowBlank="1" showInputMessage="1" showErrorMessage="1" promptTitle="College Monthly Budget" prompt="This template tracks your actual expenditures against your college monthly budget._x000a__x000a_Enter your expense items and budget to the three tables. Update the Actual Spent column as you spend money._x000a_" sqref="A1"/>
    <dataValidation allowBlank="1" showInputMessage="1" showErrorMessage="1" prompt="Total Monthly Budget is calculated in this cell" sqref="B3"/>
    <dataValidation allowBlank="1" showInputMessage="1" showErrorMessage="1" prompt="Total actual spent is calculated in this cell" sqref="C3:D3"/>
    <dataValidation allowBlank="1" showInputMessage="1" showErrorMessage="1" prompt="This bar shows the % of money spent against the total budget" sqref="E3"/>
    <dataValidation allowBlank="1" showInputMessage="1" showErrorMessage="1" prompt="Enter Expense Items below this column" sqref="B6 B24 B13"/>
    <dataValidation allowBlank="1" showInputMessage="1" showErrorMessage="1" prompt="Enter Budget per item under this column" sqref="C6 C13 C24"/>
    <dataValidation allowBlank="1" showInputMessage="1" showErrorMessage="1" prompt="Enter Actual Spent per item under this column" sqref="D6 D13 D24"/>
    <dataValidation allowBlank="1" showInputMessage="1" showErrorMessage="1" prompt="Enter item notes under this column" sqref="E6 E13 E24"/>
  </dataValidations>
  <pageMargins left="0.7" right="0.7" top="0.5" bottom="0.5" header="0.3" footer="0.3"/>
  <pageSetup orientation="portrait" r:id="rId1"/>
  <drawing r:id="rId2"/>
  <tableParts count="3"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Lancaster - Fall</vt:lpstr>
      <vt:lpstr>Lancaster - Spring</vt:lpstr>
      <vt:lpstr>Lancaster - Academic Year</vt:lpstr>
    </vt:vector>
  </TitlesOfParts>
  <Company>University of Maine System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Orlina Boteva</dc:creator>
  <cp:lastModifiedBy>Orlina Boteva</cp:lastModifiedBy>
  <dcterms:created xsi:type="dcterms:W3CDTF">2019-11-07T16:19:52Z</dcterms:created>
  <dcterms:modified xsi:type="dcterms:W3CDTF">2019-11-07T16:21:36Z</dcterms:modified>
</cp:coreProperties>
</file>